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mc:AlternateContent xmlns:mc="http://schemas.openxmlformats.org/markup-compatibility/2006">
    <mc:Choice Requires="x15">
      <x15ac:absPath xmlns:x15ac="http://schemas.microsoft.com/office/spreadsheetml/2010/11/ac" url="https://dadigitalgmbh.sharepoint.com/sites/Grndungsberatung/Freigegebene Dokumente/Vorlagen/Businessplan &amp; Finanzplanung/"/>
    </mc:Choice>
  </mc:AlternateContent>
  <xr:revisionPtr revIDLastSave="7323" documentId="11_22ED3B7EEFDD0117C73CEB3FB8A179CD2D287F87" xr6:coauthVersionLast="47" xr6:coauthVersionMax="47" xr10:uidLastSave="{BCD7236E-513E-4817-B25A-792BC51EEB1E}"/>
  <bookViews>
    <workbookView xWindow="-120" yWindow="-120" windowWidth="38640" windowHeight="21120" firstSheet="1" activeTab="1" xr2:uid="{00000000-000D-0000-FFFF-FFFF00000000}"/>
  </bookViews>
  <sheets>
    <sheet name="Berechnungsdaten" sheetId="12" state="hidden" r:id="rId1"/>
    <sheet name="Anleitung" sheetId="11" r:id="rId2"/>
    <sheet name="1. Annahmen &amp; Einstellungen" sheetId="6" r:id="rId3"/>
    <sheet name="2. Persönliche Finanzen" sheetId="5" r:id="rId4"/>
    <sheet name="3. Umsatzplanung" sheetId="8" r:id="rId5"/>
    <sheet name="4. Monatsplanung - Jahr 1" sheetId="9" r:id="rId6"/>
    <sheet name="5. Jahresplanung - Jahr 1 bis 3" sheetId="10" r:id="rId7"/>
  </sheets>
  <definedNames>
    <definedName name="_xlnm.Print_Area" localSheetId="2">'1. Annahmen &amp; Einstellungen'!$A$1:$D$44</definedName>
    <definedName name="_xlnm.Print_Area" localSheetId="3">'2. Persönliche Finanzen'!$A$1:$K$19</definedName>
    <definedName name="_xlnm.Print_Area" localSheetId="4">'3. Umsatzplanung'!$A$1:$V$41</definedName>
    <definedName name="_xlnm.Print_Area" localSheetId="5">'4. Monatsplanung - Jahr 1'!$A$1:$S$76</definedName>
    <definedName name="_xlnm.Print_Area" localSheetId="6">'5. Jahresplanung - Jahr 1 bis 3'!$A$1:$H$77</definedName>
    <definedName name="_xlnm.Print_Area" localSheetId="1">Anleitung!$A$1:$C$32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10" l="1"/>
  <c r="E15" i="10"/>
  <c r="E16" i="10"/>
  <c r="E17" i="10"/>
  <c r="E18" i="10"/>
  <c r="E19" i="10"/>
  <c r="E20" i="10"/>
  <c r="F68" i="9"/>
  <c r="G68" i="9"/>
  <c r="H68" i="9"/>
  <c r="I68" i="9"/>
  <c r="J68" i="9"/>
  <c r="K68" i="9"/>
  <c r="L68" i="9"/>
  <c r="M68" i="9"/>
  <c r="N68" i="9"/>
  <c r="O68" i="9"/>
  <c r="P68" i="9"/>
  <c r="E68" i="9"/>
  <c r="C6" i="6" l="1"/>
  <c r="G68" i="10"/>
  <c r="F68" i="10"/>
  <c r="G46" i="10"/>
  <c r="F46" i="10"/>
  <c r="B29" i="10" l="1"/>
  <c r="B30" i="10"/>
  <c r="B31" i="10"/>
  <c r="B32" i="10"/>
  <c r="B33" i="10"/>
  <c r="B34" i="10"/>
  <c r="B35" i="10"/>
  <c r="B36" i="10"/>
  <c r="B37" i="10"/>
  <c r="B38" i="10"/>
  <c r="B39" i="10"/>
  <c r="B40" i="10"/>
  <c r="B41" i="10"/>
  <c r="B42" i="10"/>
  <c r="B43" i="10"/>
  <c r="B44" i="10"/>
  <c r="B45" i="10"/>
  <c r="B28" i="10"/>
  <c r="B26" i="10"/>
  <c r="B23" i="10"/>
  <c r="B24" i="10"/>
  <c r="B25" i="10"/>
  <c r="B22" i="10"/>
  <c r="B63" i="10"/>
  <c r="B71" i="10"/>
  <c r="B61" i="9"/>
  <c r="R56" i="9"/>
  <c r="R62" i="9"/>
  <c r="R63" i="9"/>
  <c r="B14" i="10" l="1"/>
  <c r="B15" i="10"/>
  <c r="B16" i="10"/>
  <c r="B17" i="10"/>
  <c r="B18" i="10"/>
  <c r="B19" i="10"/>
  <c r="B20" i="10"/>
  <c r="B13" i="10"/>
  <c r="B9" i="10"/>
  <c r="B8" i="10"/>
  <c r="B7" i="10"/>
  <c r="C36" i="6"/>
  <c r="C35" i="6"/>
  <c r="R67" i="9"/>
  <c r="E67" i="10" s="1"/>
  <c r="C29" i="10"/>
  <c r="C30" i="10"/>
  <c r="C31" i="10"/>
  <c r="C32" i="10"/>
  <c r="C33" i="10"/>
  <c r="C34" i="10"/>
  <c r="C35" i="10"/>
  <c r="C36" i="10"/>
  <c r="C38" i="10"/>
  <c r="C39" i="10"/>
  <c r="C40" i="10"/>
  <c r="C41" i="10"/>
  <c r="C42" i="10"/>
  <c r="C43" i="10"/>
  <c r="C44" i="10"/>
  <c r="C45" i="10"/>
  <c r="C28" i="10"/>
  <c r="C23" i="10"/>
  <c r="E23" i="10"/>
  <c r="C24" i="10"/>
  <c r="E24" i="10"/>
  <c r="C25" i="10"/>
  <c r="E25" i="10"/>
  <c r="C26" i="10"/>
  <c r="E26" i="10"/>
  <c r="E22" i="10"/>
  <c r="C22" i="10"/>
  <c r="C14" i="10"/>
  <c r="C15" i="10"/>
  <c r="C16" i="10"/>
  <c r="C17" i="10"/>
  <c r="C18" i="10"/>
  <c r="C19" i="10"/>
  <c r="C20" i="10"/>
  <c r="E13" i="10"/>
  <c r="C13" i="10"/>
  <c r="E61" i="10"/>
  <c r="E62" i="10"/>
  <c r="E56" i="10"/>
  <c r="R29" i="9"/>
  <c r="E29" i="10" s="1"/>
  <c r="F46" i="9"/>
  <c r="G46" i="9"/>
  <c r="H46" i="9"/>
  <c r="I46" i="9"/>
  <c r="J46" i="9"/>
  <c r="K46" i="9"/>
  <c r="L46" i="9"/>
  <c r="M46" i="9"/>
  <c r="N46" i="9"/>
  <c r="O46" i="9"/>
  <c r="P46" i="9"/>
  <c r="E46" i="9"/>
  <c r="T26" i="8"/>
  <c r="R31" i="8"/>
  <c r="F32" i="8"/>
  <c r="G32" i="8"/>
  <c r="H32" i="8"/>
  <c r="I32" i="8"/>
  <c r="J32" i="8"/>
  <c r="K32" i="8"/>
  <c r="L32" i="8"/>
  <c r="M32" i="8"/>
  <c r="N32" i="8"/>
  <c r="O32" i="8"/>
  <c r="P32" i="8"/>
  <c r="Q32" i="8"/>
  <c r="T32" i="8"/>
  <c r="U32" i="8"/>
  <c r="U26" i="8"/>
  <c r="Q26" i="8"/>
  <c r="P26" i="8"/>
  <c r="O26" i="8"/>
  <c r="N26" i="8"/>
  <c r="M26" i="8"/>
  <c r="L26" i="8"/>
  <c r="K26" i="8"/>
  <c r="J26" i="8"/>
  <c r="I26" i="8"/>
  <c r="H26" i="8"/>
  <c r="G26" i="8"/>
  <c r="F26" i="8"/>
  <c r="R25" i="8"/>
  <c r="U20" i="8"/>
  <c r="T20" i="8"/>
  <c r="Q20" i="8"/>
  <c r="P20" i="8"/>
  <c r="O20" i="8"/>
  <c r="N20" i="8"/>
  <c r="M20" i="8"/>
  <c r="L20" i="8"/>
  <c r="K20" i="8"/>
  <c r="J20" i="8"/>
  <c r="I20" i="8"/>
  <c r="H20" i="8"/>
  <c r="G20" i="8"/>
  <c r="F20" i="8"/>
  <c r="R19" i="8"/>
  <c r="U14" i="8"/>
  <c r="T14" i="8"/>
  <c r="Q14" i="8"/>
  <c r="P14" i="8"/>
  <c r="O14" i="8"/>
  <c r="N14" i="8"/>
  <c r="M14" i="8"/>
  <c r="L14" i="8"/>
  <c r="K14" i="8"/>
  <c r="J14" i="8"/>
  <c r="I14" i="8"/>
  <c r="H14" i="8"/>
  <c r="G14" i="8"/>
  <c r="F14" i="8"/>
  <c r="R13" i="8"/>
  <c r="G8" i="8"/>
  <c r="H8" i="8"/>
  <c r="I8" i="8"/>
  <c r="J8" i="8"/>
  <c r="K8" i="8"/>
  <c r="L8" i="8"/>
  <c r="M8" i="8"/>
  <c r="N8" i="8"/>
  <c r="O8" i="8"/>
  <c r="P8" i="8"/>
  <c r="Q8" i="8"/>
  <c r="F8" i="8"/>
  <c r="R44" i="9"/>
  <c r="E44" i="10" s="1"/>
  <c r="F74" i="9"/>
  <c r="G74" i="9"/>
  <c r="H74" i="9"/>
  <c r="I74" i="9"/>
  <c r="J74" i="9"/>
  <c r="E74" i="9"/>
  <c r="I10" i="5"/>
  <c r="F69" i="10" s="1"/>
  <c r="J10" i="5"/>
  <c r="G69" i="10" s="1"/>
  <c r="H10" i="5"/>
  <c r="L69" i="9" s="1"/>
  <c r="R28" i="9"/>
  <c r="E28" i="10" s="1"/>
  <c r="R40" i="9"/>
  <c r="E40" i="10" s="1"/>
  <c r="R45" i="9"/>
  <c r="E45" i="10" s="1"/>
  <c r="R43" i="9"/>
  <c r="E43" i="10" s="1"/>
  <c r="R42" i="9"/>
  <c r="E42" i="10" s="1"/>
  <c r="R41" i="9"/>
  <c r="E41" i="10" s="1"/>
  <c r="R39" i="9"/>
  <c r="E39" i="10" s="1"/>
  <c r="R38" i="9"/>
  <c r="E38" i="10" s="1"/>
  <c r="R37" i="9"/>
  <c r="E37" i="10" s="1"/>
  <c r="R36" i="9"/>
  <c r="E36" i="10" s="1"/>
  <c r="R35" i="9"/>
  <c r="E35" i="10" s="1"/>
  <c r="R34" i="9"/>
  <c r="E34" i="10" s="1"/>
  <c r="R33" i="9"/>
  <c r="E33" i="10" s="1"/>
  <c r="R32" i="9"/>
  <c r="E32" i="10" s="1"/>
  <c r="R31" i="9"/>
  <c r="E31" i="10" s="1"/>
  <c r="R30" i="9"/>
  <c r="E30" i="10" s="1"/>
  <c r="U8" i="8"/>
  <c r="T8" i="8"/>
  <c r="R7" i="8"/>
  <c r="E46" i="10" l="1"/>
  <c r="J36" i="8"/>
  <c r="I7" i="9" s="1"/>
  <c r="I49" i="9" s="1"/>
  <c r="R68" i="9"/>
  <c r="E68" i="10" s="1"/>
  <c r="R74" i="9"/>
  <c r="E74" i="10" s="1"/>
  <c r="N36" i="8"/>
  <c r="M7" i="9" s="1"/>
  <c r="M49" i="9" s="1"/>
  <c r="U36" i="8"/>
  <c r="T36" i="8"/>
  <c r="Q36" i="8"/>
  <c r="O36" i="8"/>
  <c r="N7" i="9" s="1"/>
  <c r="N49" i="9" s="1"/>
  <c r="P36" i="8"/>
  <c r="O7" i="9" s="1"/>
  <c r="O49" i="9" s="1"/>
  <c r="L36" i="8"/>
  <c r="K7" i="9" s="1"/>
  <c r="K49" i="9" s="1"/>
  <c r="K36" i="8"/>
  <c r="J7" i="9" s="1"/>
  <c r="J49" i="9" s="1"/>
  <c r="M36" i="8"/>
  <c r="L7" i="9" s="1"/>
  <c r="L49" i="9" s="1"/>
  <c r="I36" i="8"/>
  <c r="H7" i="9" s="1"/>
  <c r="H49" i="9" s="1"/>
  <c r="H36" i="8"/>
  <c r="G7" i="9" s="1"/>
  <c r="G49" i="9" s="1"/>
  <c r="G36" i="8"/>
  <c r="F7" i="9" s="1"/>
  <c r="F49" i="9" s="1"/>
  <c r="R32" i="8"/>
  <c r="F36" i="8"/>
  <c r="R26" i="8"/>
  <c r="R20" i="8"/>
  <c r="R14" i="8"/>
  <c r="M69" i="9"/>
  <c r="N69" i="9"/>
  <c r="O69" i="9"/>
  <c r="E69" i="9"/>
  <c r="P69" i="9"/>
  <c r="F69" i="9"/>
  <c r="G69" i="9"/>
  <c r="H69" i="9"/>
  <c r="I69" i="9"/>
  <c r="K69" i="9"/>
  <c r="J69" i="9"/>
  <c r="R46" i="9"/>
  <c r="E7" i="9" l="1"/>
  <c r="N33" i="8"/>
  <c r="N34" i="8" s="1"/>
  <c r="I27" i="8"/>
  <c r="I28" i="8" s="1"/>
  <c r="O15" i="8"/>
  <c r="O16" i="8" s="1"/>
  <c r="J9" i="8"/>
  <c r="H9" i="8"/>
  <c r="J21" i="8"/>
  <c r="J22" i="8" s="1"/>
  <c r="M33" i="8"/>
  <c r="M34" i="8" s="1"/>
  <c r="H27" i="8"/>
  <c r="H28" i="8" s="1"/>
  <c r="N15" i="8"/>
  <c r="N16" i="8" s="1"/>
  <c r="I9" i="8"/>
  <c r="I10" i="8" s="1"/>
  <c r="P9" i="8"/>
  <c r="P10" i="8" s="1"/>
  <c r="K9" i="8"/>
  <c r="L33" i="8"/>
  <c r="L34" i="8" s="1"/>
  <c r="G27" i="8"/>
  <c r="G28" i="8" s="1"/>
  <c r="M15" i="8"/>
  <c r="M16" i="8" s="1"/>
  <c r="G9" i="8"/>
  <c r="G10" i="8" s="1"/>
  <c r="N9" i="8"/>
  <c r="N10" i="8" s="1"/>
  <c r="K33" i="8"/>
  <c r="K34" i="8" s="1"/>
  <c r="F27" i="8"/>
  <c r="F28" i="8" s="1"/>
  <c r="L15" i="8"/>
  <c r="L16" i="8" s="1"/>
  <c r="M9" i="8"/>
  <c r="M10" i="8" s="1"/>
  <c r="J33" i="8"/>
  <c r="J34" i="8" s="1"/>
  <c r="P21" i="8"/>
  <c r="P22" i="8" s="1"/>
  <c r="K15" i="8"/>
  <c r="K16" i="8" s="1"/>
  <c r="F9" i="8"/>
  <c r="F10" i="8" s="1"/>
  <c r="L21" i="8"/>
  <c r="L22" i="8" s="1"/>
  <c r="H21" i="8"/>
  <c r="H22" i="8" s="1"/>
  <c r="G21" i="8"/>
  <c r="G22" i="8" s="1"/>
  <c r="P15" i="8"/>
  <c r="P16" i="8" s="1"/>
  <c r="I33" i="8"/>
  <c r="I34" i="8" s="1"/>
  <c r="O21" i="8"/>
  <c r="O22" i="8" s="1"/>
  <c r="J15" i="8"/>
  <c r="J16" i="8" s="1"/>
  <c r="H15" i="8"/>
  <c r="H16" i="8" s="1"/>
  <c r="K21" i="8"/>
  <c r="K22" i="8" s="1"/>
  <c r="O9" i="8"/>
  <c r="O10" i="8" s="1"/>
  <c r="M27" i="8"/>
  <c r="M28" i="8" s="1"/>
  <c r="L27" i="8"/>
  <c r="L28" i="8" s="1"/>
  <c r="O33" i="8"/>
  <c r="O34" i="8" s="1"/>
  <c r="H33" i="8"/>
  <c r="H34" i="8" s="1"/>
  <c r="N21" i="8"/>
  <c r="N22" i="8" s="1"/>
  <c r="I15" i="8"/>
  <c r="I16" i="8" s="1"/>
  <c r="M21" i="8"/>
  <c r="M22" i="8" s="1"/>
  <c r="F15" i="8"/>
  <c r="F16" i="8" s="1"/>
  <c r="L9" i="8"/>
  <c r="L10" i="8" s="1"/>
  <c r="G33" i="8"/>
  <c r="G34" i="8" s="1"/>
  <c r="F33" i="8"/>
  <c r="F34" i="8" s="1"/>
  <c r="G15" i="8"/>
  <c r="G16" i="8" s="1"/>
  <c r="P27" i="8"/>
  <c r="P28" i="8" s="1"/>
  <c r="O27" i="8"/>
  <c r="O28" i="8" s="1"/>
  <c r="N27" i="8"/>
  <c r="N28" i="8" s="1"/>
  <c r="J27" i="8"/>
  <c r="J28" i="8" s="1"/>
  <c r="I21" i="8"/>
  <c r="I22" i="8" s="1"/>
  <c r="P33" i="8"/>
  <c r="P34" i="8" s="1"/>
  <c r="K27" i="8"/>
  <c r="K28" i="8" s="1"/>
  <c r="F21" i="8"/>
  <c r="F22" i="8" s="1"/>
  <c r="E49" i="9"/>
  <c r="O59" i="9" a="1"/>
  <c r="O59" i="9" s="1"/>
  <c r="O50" i="9" s="1"/>
  <c r="H59" i="9" a="1"/>
  <c r="H59" i="9" s="1"/>
  <c r="H50" i="9" s="1"/>
  <c r="F59" i="9" a="1"/>
  <c r="F59" i="9" s="1"/>
  <c r="F50" i="9" s="1"/>
  <c r="F51" i="9" s="1"/>
  <c r="N59" i="9" a="1"/>
  <c r="N59" i="9" s="1"/>
  <c r="N50" i="9" s="1"/>
  <c r="I59" i="9" a="1"/>
  <c r="I59" i="9" s="1"/>
  <c r="I50" i="9" s="1"/>
  <c r="E59" i="9" a="1"/>
  <c r="E59" i="9" s="1"/>
  <c r="M59" i="9" a="1"/>
  <c r="M59" i="9" s="1"/>
  <c r="M50" i="9" s="1"/>
  <c r="G59" i="9" a="1"/>
  <c r="G59" i="9" s="1"/>
  <c r="G50" i="9" s="1"/>
  <c r="L59" i="9" a="1"/>
  <c r="L59" i="9" s="1"/>
  <c r="L50" i="9" s="1"/>
  <c r="K59" i="9" a="1"/>
  <c r="K59" i="9" s="1"/>
  <c r="K50" i="9" s="1"/>
  <c r="J59" i="9" a="1"/>
  <c r="J59" i="9" s="1"/>
  <c r="J50" i="9" s="1"/>
  <c r="F7" i="10"/>
  <c r="F49" i="10" s="1"/>
  <c r="U33" i="8"/>
  <c r="U34" i="8" s="1"/>
  <c r="U9" i="8"/>
  <c r="U10" i="8" s="1"/>
  <c r="U15" i="8"/>
  <c r="U16" i="8" s="1"/>
  <c r="U27" i="8"/>
  <c r="U28" i="8" s="1"/>
  <c r="U21" i="8"/>
  <c r="U22" i="8" s="1"/>
  <c r="Q27" i="8"/>
  <c r="Q9" i="8"/>
  <c r="Q21" i="8"/>
  <c r="Q33" i="8"/>
  <c r="Q15" i="8"/>
  <c r="P7" i="9"/>
  <c r="G7" i="10"/>
  <c r="G49" i="10" s="1"/>
  <c r="R69" i="9"/>
  <c r="R8" i="8"/>
  <c r="R9" i="8" l="1"/>
  <c r="O38" i="8"/>
  <c r="N9" i="9" s="1"/>
  <c r="I38" i="8"/>
  <c r="H9" i="9" s="1"/>
  <c r="M38" i="8"/>
  <c r="L9" i="9" s="1"/>
  <c r="F37" i="8"/>
  <c r="E8" i="9" s="1"/>
  <c r="E58" i="9" s="1"/>
  <c r="E60" i="9" s="1"/>
  <c r="N38" i="8"/>
  <c r="M9" i="9" s="1"/>
  <c r="L38" i="8"/>
  <c r="K9" i="9" s="1"/>
  <c r="G38" i="8"/>
  <c r="F9" i="9" s="1"/>
  <c r="P37" i="8"/>
  <c r="O8" i="9" s="1"/>
  <c r="O58" i="9" s="1"/>
  <c r="O60" i="9" s="1"/>
  <c r="I37" i="8"/>
  <c r="H8" i="9" s="1"/>
  <c r="H58" i="9" s="1"/>
  <c r="H60" i="9" s="1"/>
  <c r="N37" i="8"/>
  <c r="M8" i="9" s="1"/>
  <c r="M58" i="9" s="1"/>
  <c r="M60" i="9" s="1"/>
  <c r="G37" i="8"/>
  <c r="F8" i="9" s="1"/>
  <c r="F58" i="9" s="1"/>
  <c r="F60" i="9" s="1"/>
  <c r="K37" i="8"/>
  <c r="J8" i="9" s="1"/>
  <c r="J58" i="9" s="1"/>
  <c r="J60" i="9" s="1"/>
  <c r="K10" i="8"/>
  <c r="K38" i="8" s="1"/>
  <c r="J9" i="9" s="1"/>
  <c r="M37" i="8"/>
  <c r="L8" i="9" s="1"/>
  <c r="L58" i="9" s="1"/>
  <c r="L60" i="9" s="1"/>
  <c r="O37" i="8"/>
  <c r="N8" i="9" s="1"/>
  <c r="N58" i="9" s="1"/>
  <c r="N60" i="9" s="1"/>
  <c r="L37" i="8"/>
  <c r="K8" i="9" s="1"/>
  <c r="K58" i="9" s="1"/>
  <c r="K60" i="9" s="1"/>
  <c r="P38" i="8"/>
  <c r="O9" i="9" s="1"/>
  <c r="H10" i="8"/>
  <c r="H38" i="8" s="1"/>
  <c r="G9" i="9" s="1"/>
  <c r="H37" i="8"/>
  <c r="G8" i="9" s="1"/>
  <c r="G58" i="9" s="1"/>
  <c r="G60" i="9" s="1"/>
  <c r="J10" i="8"/>
  <c r="J38" i="8" s="1"/>
  <c r="I9" i="9" s="1"/>
  <c r="J37" i="8"/>
  <c r="I8" i="9" s="1"/>
  <c r="I58" i="9" s="1"/>
  <c r="I60" i="9" s="1"/>
  <c r="E50" i="9"/>
  <c r="E51" i="9" s="1"/>
  <c r="E57" i="9" s="1"/>
  <c r="P49" i="9"/>
  <c r="R49" i="9" s="1"/>
  <c r="E49" i="10" s="1"/>
  <c r="P59" i="9" a="1"/>
  <c r="P59" i="9" s="1"/>
  <c r="R59" i="9" s="1"/>
  <c r="R7" i="9"/>
  <c r="R33" i="8"/>
  <c r="Q34" i="8"/>
  <c r="R34" i="8" s="1"/>
  <c r="R21" i="8"/>
  <c r="Q22" i="8"/>
  <c r="R22" i="8" s="1"/>
  <c r="R27" i="8"/>
  <c r="Q28" i="8"/>
  <c r="R28" i="8" s="1"/>
  <c r="R15" i="8"/>
  <c r="Q16" i="8"/>
  <c r="R16" i="8" s="1"/>
  <c r="Q10" i="8"/>
  <c r="Q37" i="8"/>
  <c r="P8" i="9" s="1"/>
  <c r="P58" i="9" s="1"/>
  <c r="U37" i="8"/>
  <c r="G8" i="10" s="1"/>
  <c r="G59" i="10" s="1" a="1"/>
  <c r="G59" i="10" s="1"/>
  <c r="G50" i="10" s="1"/>
  <c r="U38" i="8"/>
  <c r="G9" i="10" s="1"/>
  <c r="R36" i="8"/>
  <c r="E69" i="10"/>
  <c r="F38" i="8"/>
  <c r="E9" i="9" s="1"/>
  <c r="J51" i="9"/>
  <c r="J57" i="9" s="1"/>
  <c r="L51" i="9"/>
  <c r="L57" i="9" s="1"/>
  <c r="N51" i="9"/>
  <c r="N57" i="9" s="1"/>
  <c r="K51" i="9"/>
  <c r="K57" i="9" s="1"/>
  <c r="G51" i="9"/>
  <c r="G57" i="9" s="1"/>
  <c r="M51" i="9"/>
  <c r="M57" i="9" s="1"/>
  <c r="F57" i="9"/>
  <c r="H51" i="9"/>
  <c r="H57" i="9" s="1"/>
  <c r="O51" i="9"/>
  <c r="O57" i="9" s="1"/>
  <c r="E64" i="9" l="1"/>
  <c r="F64" i="9" s="1"/>
  <c r="G64" i="9" s="1"/>
  <c r="H64" i="9" s="1"/>
  <c r="R10" i="8"/>
  <c r="R38" i="8" s="1"/>
  <c r="E9" i="10" s="1"/>
  <c r="R58" i="9"/>
  <c r="E58" i="10" s="1"/>
  <c r="G58" i="10"/>
  <c r="P60" i="9"/>
  <c r="R60" i="9" s="1"/>
  <c r="E60" i="10" s="1"/>
  <c r="B50" i="9"/>
  <c r="B49" i="9"/>
  <c r="E59" i="10"/>
  <c r="P50" i="9"/>
  <c r="R37" i="8"/>
  <c r="E8" i="10" s="1"/>
  <c r="T33" i="8"/>
  <c r="T34" i="8" s="1"/>
  <c r="T9" i="8"/>
  <c r="T10" i="8" s="1"/>
  <c r="T21" i="8"/>
  <c r="T22" i="8" s="1"/>
  <c r="T15" i="8"/>
  <c r="T16" i="8" s="1"/>
  <c r="T27" i="8"/>
  <c r="T28" i="8" s="1"/>
  <c r="R8" i="9"/>
  <c r="Q38" i="8"/>
  <c r="P9" i="9" s="1"/>
  <c r="R9" i="9" s="1"/>
  <c r="E7" i="10"/>
  <c r="I51" i="9"/>
  <c r="I57" i="9" s="1"/>
  <c r="I64" i="9" l="1"/>
  <c r="J64" i="9" s="1"/>
  <c r="K64" i="9" s="1"/>
  <c r="L64" i="9" s="1"/>
  <c r="M64" i="9" s="1"/>
  <c r="N64" i="9" s="1"/>
  <c r="O64" i="9" s="1"/>
  <c r="G60" i="10"/>
  <c r="G51" i="10"/>
  <c r="G71" i="10" s="1"/>
  <c r="R50" i="9"/>
  <c r="P51" i="9"/>
  <c r="P57" i="9" s="1"/>
  <c r="T38" i="8"/>
  <c r="F9" i="10" s="1"/>
  <c r="T37" i="8"/>
  <c r="F8" i="10" s="1"/>
  <c r="F59" i="10" s="1" a="1"/>
  <c r="F59" i="10" s="1"/>
  <c r="F50" i="10" s="1"/>
  <c r="E15" i="5"/>
  <c r="D15" i="5"/>
  <c r="C15" i="5"/>
  <c r="E17" i="5" l="1"/>
  <c r="E18" i="5" s="1"/>
  <c r="G70" i="10" s="1"/>
  <c r="G63" i="10"/>
  <c r="B49" i="10"/>
  <c r="B50" i="10"/>
  <c r="F58" i="10"/>
  <c r="G57" i="10"/>
  <c r="R57" i="9"/>
  <c r="E57" i="10" s="1"/>
  <c r="E50" i="10"/>
  <c r="E51" i="10" s="1"/>
  <c r="C17" i="5" s="1"/>
  <c r="R51" i="9"/>
  <c r="P61" i="9" s="1"/>
  <c r="P64" i="9" s="1"/>
  <c r="P71" i="9" l="1"/>
  <c r="R71" i="9" s="1"/>
  <c r="E71" i="10" s="1"/>
  <c r="R61" i="9"/>
  <c r="C18" i="5"/>
  <c r="F60" i="10"/>
  <c r="F51" i="10"/>
  <c r="F71" i="10" s="1"/>
  <c r="K70" i="9" l="1"/>
  <c r="F70" i="9"/>
  <c r="L70" i="9"/>
  <c r="N70" i="9"/>
  <c r="E70" i="9"/>
  <c r="G70" i="9"/>
  <c r="M70" i="9"/>
  <c r="O70" i="9"/>
  <c r="P70" i="9"/>
  <c r="H70" i="9"/>
  <c r="I70" i="9"/>
  <c r="J70" i="9"/>
  <c r="D17" i="5"/>
  <c r="D18" i="5" s="1"/>
  <c r="F70" i="10" s="1"/>
  <c r="F63" i="10"/>
  <c r="F57" i="10"/>
  <c r="E63" i="10" l="1"/>
  <c r="E72" i="9"/>
  <c r="R70" i="9"/>
  <c r="E70" i="10" s="1"/>
  <c r="F72" i="9" l="1"/>
  <c r="E75" i="9"/>
  <c r="F75" i="9" s="1"/>
  <c r="G75" i="9" s="1"/>
  <c r="H75" i="9" s="1"/>
  <c r="I75" i="9" s="1"/>
  <c r="J75" i="9" s="1"/>
  <c r="K75" i="9" s="1"/>
  <c r="L75" i="9" s="1"/>
  <c r="M75" i="9" s="1"/>
  <c r="N75" i="9" s="1"/>
  <c r="O75" i="9" s="1"/>
  <c r="P75" i="9" s="1"/>
  <c r="R72" i="9"/>
  <c r="G72" i="9" l="1"/>
  <c r="R75" i="9"/>
  <c r="E75" i="10" s="1"/>
  <c r="F75" i="10" s="1"/>
  <c r="G75" i="10" s="1"/>
  <c r="E72" i="10"/>
  <c r="F72" i="10" s="1"/>
  <c r="H72" i="9" l="1"/>
  <c r="G72" i="10"/>
  <c r="R55" i="9"/>
  <c r="E55" i="10" s="1"/>
  <c r="I72" i="9" l="1"/>
  <c r="J72" i="9" s="1"/>
  <c r="K72" i="9" s="1"/>
  <c r="L72" i="9" s="1"/>
  <c r="M72" i="9" s="1"/>
  <c r="N72" i="9" s="1"/>
  <c r="O72" i="9" s="1"/>
  <c r="P72" i="9" s="1"/>
  <c r="R64" i="9"/>
  <c r="E64" i="10" s="1"/>
  <c r="F64" i="10" s="1"/>
  <c r="G64" i="10" s="1"/>
  <c r="E65" i="9" l="1"/>
</calcChain>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<sst xmlns="http://schemas.openxmlformats.org/spreadsheetml/2006/main" count="359" uniqueCount="269">
  <si>
    <t>Gründungskosten</t>
  </si>
  <si>
    <t>Gewerbeanmeldung</t>
  </si>
  <si>
    <t>Summe</t>
  </si>
  <si>
    <t>Reisekosten</t>
  </si>
  <si>
    <t>Buchführungs- und Steuerberatungskosten</t>
  </si>
  <si>
    <t>Sonstige Kosten</t>
  </si>
  <si>
    <t>Jahr 1</t>
  </si>
  <si>
    <t>Jahr 2</t>
  </si>
  <si>
    <t>Jahr 3</t>
  </si>
  <si>
    <t>Internet, Telefon &amp; Mobilfunk</t>
  </si>
  <si>
    <t>Kreditraten</t>
  </si>
  <si>
    <t>Ausgaben - Summe</t>
  </si>
  <si>
    <t>Betriebsergebnis</t>
  </si>
  <si>
    <t>Monat 1</t>
  </si>
  <si>
    <t>Monat 2</t>
  </si>
  <si>
    <t>Monat 3</t>
  </si>
  <si>
    <t>Monat 4</t>
  </si>
  <si>
    <t>Monat 5</t>
  </si>
  <si>
    <t>Monat 6</t>
  </si>
  <si>
    <t>Monat 7</t>
  </si>
  <si>
    <t>Monat 8</t>
  </si>
  <si>
    <t>Monat 9</t>
  </si>
  <si>
    <t>Monat 10</t>
  </si>
  <si>
    <t>Monat 11</t>
  </si>
  <si>
    <t>Monat 12</t>
  </si>
  <si>
    <t>Ø Einnahmen pro Monat</t>
  </si>
  <si>
    <t>Sonstiges</t>
  </si>
  <si>
    <t>Gründstück / Gebäude</t>
  </si>
  <si>
    <t>Einrichtung / Büroausstattung</t>
  </si>
  <si>
    <t>Software</t>
  </si>
  <si>
    <t>Lizenz- / Franchisegebühren</t>
  </si>
  <si>
    <t>Registereintragungen</t>
  </si>
  <si>
    <t>Sonstige Ausgaben</t>
  </si>
  <si>
    <t>Festnetz / Internet</t>
  </si>
  <si>
    <t>Website</t>
  </si>
  <si>
    <t>Werbung / Marketing</t>
  </si>
  <si>
    <t>Rechtsberatung</t>
  </si>
  <si>
    <t>Betriebliche Versicherungen</t>
  </si>
  <si>
    <t>Eigenkapital</t>
  </si>
  <si>
    <t>Startkapital</t>
  </si>
  <si>
    <t>GEZ</t>
  </si>
  <si>
    <t>Lebensmittel, Verpflegung, Hygiene, Gesundheit</t>
  </si>
  <si>
    <t>Bau- / Umbaumaßnahmen</t>
  </si>
  <si>
    <t>Wareneinkauf</t>
  </si>
  <si>
    <t>Fortbildungen</t>
  </si>
  <si>
    <t>- Lebenshaltungskosten</t>
  </si>
  <si>
    <t>+ Sonstige Einnahmen</t>
  </si>
  <si>
    <t>Ø Lebenshaltungskosten pro Monat</t>
  </si>
  <si>
    <t>Summe Lebenshaltungskosten</t>
  </si>
  <si>
    <t>+ Gründungszuschuss</t>
  </si>
  <si>
    <t>Art der selbständigen Tätigkeit</t>
  </si>
  <si>
    <t>Kindergeld</t>
  </si>
  <si>
    <t>Mieteinnahmen</t>
  </si>
  <si>
    <t>Unterhaltszahlungen</t>
  </si>
  <si>
    <t>Nebenjob</t>
  </si>
  <si>
    <t>Angebot 1</t>
  </si>
  <si>
    <t>Angebot 2</t>
  </si>
  <si>
    <t>Angebot 3</t>
  </si>
  <si>
    <t>Verkaufsmenge</t>
  </si>
  <si>
    <t>Preis / Verkaufseinheit</t>
  </si>
  <si>
    <r>
      <t>Miete inkl. Nebenkosten</t>
    </r>
    <r>
      <rPr>
        <sz val="10"/>
        <color theme="1" tint="0.249977111117893"/>
        <rFont val="Aptos"/>
        <family val="2"/>
      </rPr>
      <t xml:space="preserve"> (Gewerblich angemietete Räume)</t>
    </r>
  </si>
  <si>
    <r>
      <t xml:space="preserve">KFZ </t>
    </r>
    <r>
      <rPr>
        <sz val="10"/>
        <color theme="1" tint="0.249977111117893"/>
        <rFont val="Aptos"/>
        <family val="2"/>
      </rPr>
      <t>(Leasing, Benzin, Instandhaltung, Versicherung)</t>
    </r>
  </si>
  <si>
    <r>
      <t xml:space="preserve">Investitionen </t>
    </r>
    <r>
      <rPr>
        <sz val="10"/>
        <color theme="1" tint="0.249977111117893"/>
        <rFont val="Aptos"/>
        <family val="2"/>
      </rPr>
      <t>(Neuanschaffungen)</t>
    </r>
  </si>
  <si>
    <r>
      <t xml:space="preserve">Personalkosten </t>
    </r>
    <r>
      <rPr>
        <sz val="10"/>
        <color theme="1" tint="0.249977111117893"/>
        <rFont val="Aptos"/>
        <family val="2"/>
      </rPr>
      <t>(Ausgaben für Mitarbeitende)</t>
    </r>
  </si>
  <si>
    <r>
      <t xml:space="preserve">Liquidität ohne Gründungszuschuss </t>
    </r>
    <r>
      <rPr>
        <sz val="10"/>
        <color theme="1" tint="0.249977111117893"/>
        <rFont val="Aptos"/>
        <family val="2"/>
      </rPr>
      <t>(kumuliert)</t>
    </r>
  </si>
  <si>
    <r>
      <t xml:space="preserve">Liquidität mit Gründungszuschuss </t>
    </r>
    <r>
      <rPr>
        <sz val="10"/>
        <color theme="1" tint="0.249977111117893"/>
        <rFont val="Aptos"/>
        <family val="2"/>
      </rPr>
      <t>(kumuliert)</t>
    </r>
  </si>
  <si>
    <r>
      <t xml:space="preserve">Büromaterial </t>
    </r>
    <r>
      <rPr>
        <sz val="10"/>
        <color theme="1" tint="0.249977111117893"/>
        <rFont val="Aptos"/>
        <family val="2"/>
      </rPr>
      <t>(Briefmarken, Druckkosten, Stifte, Papier etc.)</t>
    </r>
  </si>
  <si>
    <r>
      <t xml:space="preserve">Mitgliedsbeiträge </t>
    </r>
    <r>
      <rPr>
        <sz val="10"/>
        <color theme="1" tint="0.249977111117893"/>
        <rFont val="Aptos"/>
        <family val="2"/>
      </rPr>
      <t>(IHK, HWK, Berufsverbände etc.)</t>
    </r>
  </si>
  <si>
    <t>Steuersatz</t>
  </si>
  <si>
    <t>Nein</t>
  </si>
  <si>
    <t>Mehrwertsteuersätze</t>
  </si>
  <si>
    <t>darin enthaltene 
Umsatzsteuer</t>
  </si>
  <si>
    <t>19%</t>
  </si>
  <si>
    <t>Gewerbesteuerhebesatz</t>
  </si>
  <si>
    <r>
      <t xml:space="preserve">Ausgaben </t>
    </r>
    <r>
      <rPr>
        <sz val="10"/>
        <color theme="1" tint="0.249977111117893"/>
        <rFont val="Aptos"/>
        <family val="2"/>
      </rPr>
      <t>(brutto, inkl. Umsatzsteuer)</t>
    </r>
  </si>
  <si>
    <t>- gezahlte Vorsteuer</t>
  </si>
  <si>
    <t>+ vereinnahmte Umsatzsteuer</t>
  </si>
  <si>
    <t>Persönliche Liquidität</t>
  </si>
  <si>
    <t>Summe Einnahmen</t>
  </si>
  <si>
    <t>Betriebliche Liquidität</t>
  </si>
  <si>
    <t>- Privatentnahme</t>
  </si>
  <si>
    <t>Persönliche Rücklagen</t>
  </si>
  <si>
    <t>+ Privatentnahme</t>
  </si>
  <si>
    <t>2. Persönliche Finanzen</t>
  </si>
  <si>
    <t>3. Umsatzplanung</t>
  </si>
  <si>
    <r>
      <t xml:space="preserve">Fremdkapital </t>
    </r>
    <r>
      <rPr>
        <sz val="10"/>
        <color theme="1" tint="0.249977111117893"/>
        <rFont val="Aptos"/>
        <family val="2"/>
      </rPr>
      <t>(Kredite, Darlehen etc.)</t>
    </r>
  </si>
  <si>
    <r>
      <t xml:space="preserve">- Tilgung Fremdkapital </t>
    </r>
    <r>
      <rPr>
        <sz val="10"/>
        <color theme="1" tint="0.249977111117893"/>
        <rFont val="Aptos"/>
        <family val="2"/>
      </rPr>
      <t>(Kredite, Darlehen etc.)</t>
    </r>
  </si>
  <si>
    <r>
      <t xml:space="preserve">Zinsrückzahlungen </t>
    </r>
    <r>
      <rPr>
        <sz val="10"/>
        <color theme="1" tint="0.249977111117893"/>
        <rFont val="Aptos"/>
        <family val="2"/>
      </rPr>
      <t>(für aufgenommens Fremdkapital)</t>
    </r>
  </si>
  <si>
    <t>Gewinn / Verlust</t>
  </si>
  <si>
    <t>Umsatzsteuer</t>
  </si>
  <si>
    <t>Nettoumsatz</t>
  </si>
  <si>
    <t>Bruttoumsatz</t>
  </si>
  <si>
    <t>Monatliche Betriebskosten</t>
  </si>
  <si>
    <t>Kontostand (kummuliert)</t>
  </si>
  <si>
    <t>Zwischensumme</t>
  </si>
  <si>
    <t>Angebot 4</t>
  </si>
  <si>
    <t>Angebot 5</t>
  </si>
  <si>
    <t>Gesamtumsatz</t>
  </si>
  <si>
    <t>Einnahmen</t>
  </si>
  <si>
    <t>Anfangsinvestitionen</t>
  </si>
  <si>
    <t>5. Rentabilitäts- und Liquiditätsvorschau - Jahr 1 bis 3</t>
  </si>
  <si>
    <t>4. Rentabilitäts- und Liquiditätsvorschau - Jahr 1</t>
  </si>
  <si>
    <t>Kranken- und Pflegeversicherung</t>
  </si>
  <si>
    <t>AOK - Die Gesundheitskasse für Niedersachsen</t>
  </si>
  <si>
    <t>AOK - Die Gesundheitskasse in Hessen</t>
  </si>
  <si>
    <t>AOK Baden-Württemberg</t>
  </si>
  <si>
    <t>AOK Bayern - Die Gesundheitskasse</t>
  </si>
  <si>
    <t>AOK Bremen / Bremerhaven</t>
  </si>
  <si>
    <t>AOK Nordost - Die Gesundheitskasse</t>
  </si>
  <si>
    <t>AOK NordWest - Die Gesundheitskasse</t>
  </si>
  <si>
    <t>AOK PLUS - Die Gesundheitskasse für Sachsen und Thüringen</t>
  </si>
  <si>
    <t>AOK Rheinland/Hamburg - Die Gesundheitskasse</t>
  </si>
  <si>
    <t>AOK Rheinland-Pfalz/Saarland-Die Gesundheitskasse</t>
  </si>
  <si>
    <t>AOK Sachsen-Anhalt - Die Gesundheitskasse</t>
  </si>
  <si>
    <t>Audi BKK</t>
  </si>
  <si>
    <t>BAHN-BKK</t>
  </si>
  <si>
    <t>BARMER</t>
  </si>
  <si>
    <t>BERGISCHE KRANKENKASSE</t>
  </si>
  <si>
    <t>Bertelsmann BKK</t>
  </si>
  <si>
    <t>Betriebskrankenkasse der G.M. Pfaff AG</t>
  </si>
  <si>
    <t>Betriebskrankenkasse EWE</t>
  </si>
  <si>
    <t>Betriebskrankenkasse Miele</t>
  </si>
  <si>
    <t>Betriebskrankenkasse Mobil</t>
  </si>
  <si>
    <t>Betriebskrankenkasse PricewaterhouseCoopers</t>
  </si>
  <si>
    <t>Betriebskrankenkasse Technoform</t>
  </si>
  <si>
    <t>BIG direkt gesund</t>
  </si>
  <si>
    <t>BKK Akzo Nobel Bayern</t>
  </si>
  <si>
    <t>BKK B. Braun Aesculap</t>
  </si>
  <si>
    <t>BKK Deutsche Bank AG</t>
  </si>
  <si>
    <t>BKK Diakonie</t>
  </si>
  <si>
    <t>BKK EUREGIO</t>
  </si>
  <si>
    <t>BKK evm</t>
  </si>
  <si>
    <t>BKK exklusiv</t>
  </si>
  <si>
    <t>BKK Faber-Castell &amp; Partner</t>
  </si>
  <si>
    <t>BKK firmus</t>
  </si>
  <si>
    <t>BKK Freudenberg</t>
  </si>
  <si>
    <t>BKK GILDEMEISTER SEIDENSTICKER</t>
  </si>
  <si>
    <t>BKK Groz-Beckert</t>
  </si>
  <si>
    <t>BKK Herkules</t>
  </si>
  <si>
    <t>BKK Linde</t>
  </si>
  <si>
    <t>BKK MAHLE</t>
  </si>
  <si>
    <t>bkk melitta hmr</t>
  </si>
  <si>
    <t>BKK mkk - meine krankenkasse</t>
  </si>
  <si>
    <t>BKK MTU</t>
  </si>
  <si>
    <t>BKK Pfalz</t>
  </si>
  <si>
    <t>BKK ProVita</t>
  </si>
  <si>
    <t>BKK Public</t>
  </si>
  <si>
    <t>BKK Rieker.RICOSTA.Weisser</t>
  </si>
  <si>
    <t>BKK Salzgitter</t>
  </si>
  <si>
    <t>BKK Scheufelen</t>
  </si>
  <si>
    <t>BKK Schwarzwald-Baar-Heuberg</t>
  </si>
  <si>
    <t>BKK VDN</t>
  </si>
  <si>
    <t>BKK VerbundPlus</t>
  </si>
  <si>
    <t>BKK WERRA-MEISSNER</t>
  </si>
  <si>
    <t>BKK WIRTSCHAFT UND FINANZEN</t>
  </si>
  <si>
    <t>BKK_DürkoppAdler</t>
  </si>
  <si>
    <t>BKK24</t>
  </si>
  <si>
    <t>BKK-Würth</t>
  </si>
  <si>
    <t>BMW BKK</t>
  </si>
  <si>
    <t>Bosch BKK</t>
  </si>
  <si>
    <t>Continentale Betriebskrankenkasse</t>
  </si>
  <si>
    <t>DAK-Gesundheit</t>
  </si>
  <si>
    <t>Debeka BKK</t>
  </si>
  <si>
    <t>energie-Betriebskrankenkasse</t>
  </si>
  <si>
    <t>EY Betriebskrankenkasse</t>
  </si>
  <si>
    <t>Handelskrankenkasse (hkk)</t>
  </si>
  <si>
    <t>Heimat Krankenkasse</t>
  </si>
  <si>
    <t>HEK - Hanseatische Krankenkasse</t>
  </si>
  <si>
    <t>IKK - Die Innovationskasse</t>
  </si>
  <si>
    <t>IKK classic</t>
  </si>
  <si>
    <t>IKK gesund plus</t>
  </si>
  <si>
    <t>IKK Südwest</t>
  </si>
  <si>
    <t>INNUNGSKRANKENKASSE BRANDENBURG UND BERLIN</t>
  </si>
  <si>
    <t>KARL MAYER BKK</t>
  </si>
  <si>
    <t>Kaufmännische Krankenkasse - KKH</t>
  </si>
  <si>
    <t>KNAPPSCHAFT</t>
  </si>
  <si>
    <t>Koenig &amp; Bauer BKK</t>
  </si>
  <si>
    <t>Krones Betriebskrankenkasse</t>
  </si>
  <si>
    <t>Mercedes-Benz BKK</t>
  </si>
  <si>
    <t>Merck BKK</t>
  </si>
  <si>
    <t>mhplus Betriebskrankenkasse</t>
  </si>
  <si>
    <t>novitas bkk</t>
  </si>
  <si>
    <t>Pronova BKK</t>
  </si>
  <si>
    <t>R+V Betriebskrankenkasse</t>
  </si>
  <si>
    <t>Salus BKK</t>
  </si>
  <si>
    <t>SECURVITA BKK</t>
  </si>
  <si>
    <t>Siemens-Betriebskrankenkasse (SBK)</t>
  </si>
  <si>
    <t>SKD BKK</t>
  </si>
  <si>
    <t>Sozialversicherung für Landwirtschaft, Forsten und Gartenbau (SVLFG)</t>
  </si>
  <si>
    <t>Südzucker BKK</t>
  </si>
  <si>
    <t>Techniker Krankenkasse</t>
  </si>
  <si>
    <t>TUI BKK</t>
  </si>
  <si>
    <t>VIACTIV Krankenkasse</t>
  </si>
  <si>
    <t>Zusatzbeitrag</t>
  </si>
  <si>
    <t>vivida bkk</t>
  </si>
  <si>
    <t>WMF BKK</t>
  </si>
  <si>
    <t>ZF BKK</t>
  </si>
  <si>
    <t>Krankenkassen</t>
  </si>
  <si>
    <t>Allgemeiner Beitragssatz Krankenkasse</t>
  </si>
  <si>
    <t>Ermäßigter Beitratgssatz Krankenkasse</t>
  </si>
  <si>
    <t>Beitragsbemessungsgrenze (Jahr)</t>
  </si>
  <si>
    <t>Daten vom 04.05.2026</t>
  </si>
  <si>
    <t>Krankenkasse</t>
  </si>
  <si>
    <t>Gesetzlich versichert</t>
  </si>
  <si>
    <t>Gewerbliche Tätigkeit</t>
  </si>
  <si>
    <t>Art der Krankenversicherung</t>
  </si>
  <si>
    <t>Beitragssatz zur Krankenversicherung</t>
  </si>
  <si>
    <r>
      <t xml:space="preserve">Gründungszuschuss </t>
    </r>
    <r>
      <rPr>
        <sz val="10"/>
        <color theme="1" tint="0.249977111117893"/>
        <rFont val="Aptos"/>
        <family val="2"/>
      </rPr>
      <t>(Höhe ALG 1 + 300 €)</t>
    </r>
  </si>
  <si>
    <t>Ø Monatsbeitrag private Krankenversicherung</t>
  </si>
  <si>
    <r>
      <t xml:space="preserve">- Einkommenssteuer </t>
    </r>
    <r>
      <rPr>
        <sz val="10"/>
        <color theme="1" tint="0.249977111117893"/>
        <rFont val="Aptos"/>
        <family val="2"/>
      </rPr>
      <t>(ca. 24%, Freibetrag 12.348 €)</t>
    </r>
  </si>
  <si>
    <t>Start mit Kleinunternehmerregelung nach § 19 UStG</t>
  </si>
  <si>
    <t>Bei Privatversicherten</t>
  </si>
  <si>
    <t>Grundfreibetrag Einkommenssteuer</t>
  </si>
  <si>
    <t>Gewerbesteuer-Freibetrag</t>
  </si>
  <si>
    <t>Kleinunternehmerregelung - Grenze Vorjahr</t>
  </si>
  <si>
    <t>Kleinunternehmerregelung - Grenze laufendes Jahr</t>
  </si>
  <si>
    <t>- Umsatzsteuer-Zahllast</t>
  </si>
  <si>
    <t>+ / - Betriebsergebnis</t>
  </si>
  <si>
    <t>-  Umsatzsteuer-Zahllast / + Vorsteuerüberhang</t>
  </si>
  <si>
    <t>Durchschnittssteuersatz Einkommenssteuer</t>
  </si>
  <si>
    <t>Allgemeiner Beitragssatz</t>
  </si>
  <si>
    <t>!</t>
  </si>
  <si>
    <r>
      <rPr>
        <b/>
        <u/>
        <sz val="10"/>
        <color theme="0"/>
        <rFont val="Calibri"/>
        <family val="2"/>
        <scheme val="minor"/>
      </rPr>
      <t>Hinweis zum Betriebsergebnis</t>
    </r>
    <r>
      <rPr>
        <b/>
        <sz val="10"/>
        <color theme="0"/>
        <rFont val="Calibri"/>
        <family val="2"/>
        <scheme val="minor"/>
      </rPr>
      <t xml:space="preserve">
Der Gründungszuschuss wird von der Bundesagentur für Arbeit nur gewährt, wenn Ihr durchschnittliches Betriebsergebnis in den ersten sechs Monaten unter Ihren durchschnittlichen Lebenshaltungskosten liegen. Deshalb sollte das das Betriebsergebnis im Durchschnitt der ersten sechs Monate unter den auf dem Tabellenblatt "2. Persönliche Finanzen" angegebenen Lebenshaltungskosten bleiben. Andernfalls ist die Bewilligung des Antrags auf den Gründungszuschuss gefährdet.</t>
    </r>
  </si>
  <si>
    <r>
      <rPr>
        <u/>
        <sz val="10"/>
        <color theme="0"/>
        <rFont val="Calibri"/>
        <family val="2"/>
        <scheme val="minor"/>
      </rPr>
      <t xml:space="preserve">Hinweis zur Liquditität mit Gründungszuschuss
</t>
    </r>
    <r>
      <rPr>
        <sz val="10"/>
        <color theme="0"/>
        <rFont val="Calibri"/>
        <family val="2"/>
        <scheme val="minor"/>
      </rPr>
      <t>Der Gründungszuschuss wird von der Bundesagentur für Arbeit nur gezahlt, wenn dieser zur Sicherung Ihrer Existenz ausreicht. Daher muss die Liquidität mit Gründungszuschuss in jedem Monat positiv sein. Andernfalls ist Ihr Vorhaben nicht tragfähig, da Sie trotz Zuschuss zahlungsunfähig wären und ihre Lebenshaltungskosten nicht gedeckt sind. Die Ausstellung einer positiven Tragfähigkeitsbescheinigung ist in diesem Fall nicht möglich. Folglich ist auch eine Bewilligung des Antrags auf Gründungszuschuss ausgeschlossen.</t>
    </r>
  </si>
  <si>
    <r>
      <rPr>
        <u/>
        <sz val="10"/>
        <color theme="0"/>
        <rFont val="Calibri"/>
        <family val="2"/>
        <scheme val="minor"/>
      </rPr>
      <t xml:space="preserve">Hinweis zur Liquditität ohne Gründungszuschuss
</t>
    </r>
    <r>
      <rPr>
        <sz val="10"/>
        <color theme="0"/>
        <rFont val="Calibri"/>
        <family val="2"/>
        <scheme val="minor"/>
      </rPr>
      <t>Der Gründungszuschuss wird von der Bundesagentur für Arbeit nur gezahlt, wenn ein tatsächlicher Bedarf besteht. Daher sollte die Liquidität ohne Gründungszuschuss in der Anfangsphase negativ sein. Andernfalls gilt der Zuschuss als nicht erforderlich, da die notwendige Bedürftigkeit nicht gegeben ist. Die Bewilligung des Antrags auf den Gründungszuschuss ist gefährdet, eine Ablehnung sehr wahrscheinlich.</t>
    </r>
  </si>
  <si>
    <t>1. Annahmen &amp; Einstellungen</t>
  </si>
  <si>
    <t>Diese Vorlage wurde mit Microsoft Excel erstellt und ist für die Nutzung mit Microsoft Excel optimiert. Bei der Bearbeitung mit anderen Programmen wie Apple Numbers, Google Sheets, LibreOffice Calc oder ähnlichen Anwendungen kann es vorkommen, dass einzelne Formeln, Formatierungen, Verknüpfungen oder automatische Prüfungen nicht wie vorgesehen funktionieren. Wenn Sie die Datei mit einem anderen Programm öffnen oder bearbeiten, prüfen Sie bitte besonders sorgfältig, ob alle Formeln, Berechnungen, Formatierungen und Hinweise korrekt übernommen wurden.</t>
  </si>
  <si>
    <t>Diese Finanzplanvorlage unterstützt Sie bei der Ausarbeitung der für den Gründungszuschuss erforderlichen Finanzunterlagen sowie bei der betriebswirtschaftlichen Darstellung Ihrer geplanten Selbstständigkeit.</t>
  </si>
  <si>
    <t>In die Erstellung dieser Vorlage ist unsere Praxiserfahrung aus über 2.000 begleiteten Antragsverfahren eingeflossen. Die Vorlage wurde mit großer Sorgfalt entwickelt, wird regelmäßig aktualisiert und ist darauf ausgelegt, die notwendigen Angaben möglichst verständlich und anwenderfreundlich darzustellen.</t>
  </si>
  <si>
    <t>- Rot markierte Zellen oder Hinweise sollten vor Abschluss der Bearbeitung geprüft und korrigiert werden.</t>
  </si>
  <si>
    <t>Im Tabellenblatt "4. Monatsplanung - Jahr 1" werden Ihnen automatisch Hinweise angezeigt, wenn Eingaben fehlen, unplausibel sind oder bestimmte Voraussetzungen nicht erfüllt werden. Fehlerhafte oder zu prüfende Eingaben werden rot markiert. Bitte achten Sie darauf, dass nach dem Ausfüllen keine roten Markierungen oder Warnhinweise mehr sichtbar sind.</t>
  </si>
  <si>
    <t>Diese Excel-Datei dient als Arbeitshilfe und Planungsvorlage. Trotz sorgfältiger Erstellung können Fehler nicht ausgeschlossen werden und individuelle Besonderheiten werden ggf. ebenfalls nicht berücksichtigt. Bitte prüfen Sie alle Eingaben und Ergebnisse eigenverantwortlich. Die Vorlage ersetzt keine individuelle steuerliche, rechtliche oder betriebswirtschaftliche Beratung.</t>
  </si>
  <si>
    <t>Anleitung &amp; Vorwort</t>
  </si>
  <si>
    <t xml:space="preserve"> Auf einen Blick</t>
  </si>
  <si>
    <t>Eingabe der Daten</t>
  </si>
  <si>
    <t>Hinweise und Plausibilitätsprüfungen</t>
  </si>
  <si>
    <t>Kompatibilität</t>
  </si>
  <si>
    <t>-  Im Tabellenblatt "4. Monatsplanung - Jahr 1" werden Hinweise angezeigt, wenn Eingaben fehlerhaft sind.</t>
  </si>
  <si>
    <t>- Die Datei wurde für Microsoft Excel erstellt. Bei anderen Programme kann es zu Fehlern kommen.</t>
  </si>
  <si>
    <r>
      <t xml:space="preserve">Software / Lizenzen </t>
    </r>
    <r>
      <rPr>
        <sz val="10"/>
        <color theme="1" tint="0.249977111117893"/>
        <rFont val="Aptos"/>
        <family val="2"/>
      </rPr>
      <t>(Buchhaltung, Office, CRM, KI, Bildbearbeitung etc.)</t>
    </r>
  </si>
  <si>
    <t>Computerhardware / Maschinen / Geräte</t>
  </si>
  <si>
    <r>
      <t>Entwicklungskosten</t>
    </r>
    <r>
      <rPr>
        <sz val="10"/>
        <color theme="1" tint="0.249977111117893"/>
        <rFont val="Aptos"/>
        <family val="2"/>
      </rPr>
      <t xml:space="preserve"> (Website, Software, Apps, interne Systeme etc.)</t>
    </r>
  </si>
  <si>
    <t>Steuer- und Rechtsberatung</t>
  </si>
  <si>
    <t>Notariat</t>
  </si>
  <si>
    <t>Höhe Arbeitslosengeld 1</t>
  </si>
  <si>
    <t>Zuschuss zur sozialen Absicherung</t>
  </si>
  <si>
    <t>&gt;&gt; Online-Rechner der Bundesagentur für Arbeit</t>
  </si>
  <si>
    <t>Der Gründungszuschuss setzt sich aus Ihrem bisher bezogenen Arbeitslosengeld I sowie einem zusätzlichen Betrag von 300 € zur sozialen Absicherung zusammen. Sollten Sie die Höhe Ihres Arbeitslosengeldes I noch nicht kennen, können Sie diese mit dem Online-Rechner der Bundesagentur für Arbeitberechnen.</t>
  </si>
  <si>
    <t>&gt;&gt; https://de.wikipedia.org/wiki/Freier_Beruf_(Deutschland)</t>
  </si>
  <si>
    <t>Wählen Sie im Dropdown-Menü aus, ob es sich bei Ihrer Selbstständigkeit um eine gewerbliche oder eine freiberufliche Tätigkeit handelt.
Wenn Sie unsicher sind, ob Ihre Tätigkeit als gewerblich oder freiberuflich einzustufen ist, sollten Sie sich für eine Einschätzung an eine Steuerberatung wenden. Für eine erste Orientierung kann auch die bei Wikipedia aufgeführte Übersicht der freien Berufe hilfreich sein:</t>
  </si>
  <si>
    <t>Zusatzbeitrag Ihrer gewählten Krankenkasse</t>
  </si>
  <si>
    <t>Wenn Sie bei der Art der Krankenversicherung „privat versichert“ ausgewählt haben, geben Sie hier den durchschnittlichen monatlichen Beitrag für Ihre private Kranken- und Pflegeversicherung an.</t>
  </si>
  <si>
    <r>
      <t>Wählen Sie im Dropdown-Menü aus, ob Sie zu Beginn Ihrer Selbstständigkeit die Kleinunternehmerregelung nach § 19 UStG in Anspruch nehmen oder freiwillig die Regelbesteuerung anwenden möchten.
Wenn Sie "Ja" auswählen, tragen Sie auf dem Tabellenblatt "</t>
    </r>
    <r>
      <rPr>
        <i/>
        <sz val="12"/>
        <color theme="1" tint="0.249977111117893"/>
        <rFont val="Aptos"/>
        <family val="2"/>
      </rPr>
      <t>3. Umsatzplanung</t>
    </r>
    <r>
      <rPr>
        <sz val="12"/>
        <color theme="1" tint="0.249977111117893"/>
        <rFont val="Aptos"/>
        <family val="2"/>
      </rPr>
      <t>" bitte dennoch Angaben zum Steuersatz (19 %, 7% oder 0%) Ihrer Leistungen ein. Im Tabellenblatt "</t>
    </r>
    <r>
      <rPr>
        <i/>
        <sz val="12"/>
        <color theme="1" tint="0.249977111117893"/>
        <rFont val="Aptos"/>
        <family val="2"/>
      </rPr>
      <t>4. Monatsplanung - Jahr 1</t>
    </r>
    <r>
      <rPr>
        <sz val="12"/>
        <color theme="1" tint="0.249977111117893"/>
        <rFont val="Aptos"/>
        <family val="2"/>
      </rPr>
      <t>" tragen Sie entsprechend den enthaltenen Umsatzsteuersatz Ihrer Ausgaben ein. Die in dieser Datei hinterlegten Formeln berücksichtigen die relevanten Grenzwerte der Kleinunternehmerregelung automatisch. Die Ausweisung von Umsatzsteuer und Vorsteuer erfolgt automatisch, sobald die maßgeblichen Grenzwerte der Kleinunternehmerregelung überschritten werden.</t>
    </r>
  </si>
  <si>
    <r>
      <t>Geben Sie bei einer gewerblichen Tätigkeit den Gewerbesteuerhebesatz der Gemeinde bzw. des Ortes an, in dem Sie Ihre Selbstständigkeit gründen und Ihren Unternehmenssitz haben.
Wenn Sie den Gewerbesteuerhebesatz Ihres Ortes nicht kennen, finden Sie ihn in der Regel über eine einfache Online-Suche, zum Beispiel mit "</t>
    </r>
    <r>
      <rPr>
        <i/>
        <sz val="12"/>
        <color theme="1" tint="0.249977111117893"/>
        <rFont val="Aptos"/>
        <family val="2"/>
      </rPr>
      <t>Gewerbesteuerhebesatz + Ihr Ort</t>
    </r>
    <r>
      <rPr>
        <sz val="12"/>
        <color theme="1" tint="0.249977111117893"/>
        <rFont val="Aptos"/>
        <family val="2"/>
      </rPr>
      <t>". Alternativ können Sie auf der Website Ihrer Gemeinde nachsehen. Dort ist der Hebesatz meist ebenfalls angegeben.</t>
    </r>
  </si>
  <si>
    <t>Wählen Sie im Dropdown-Menü aus, ob Sie gesetzlich oder privat krankenversichert sind.
Wenn Sie gesetzlich krankenversichert sind, wählen Sie anschließend Ihre Krankenkasse aus dem Dropdown-Menü aus. Geben Sie außerdem an, ob für Sie der allgemeine oder der ermäßigte Beitragssatz gilt.
Auf Basis Ihrer Angaben wird anhand Ihrer Gewinne der monatliche Beitrag zur Krankenversicherung berechnet und in den persönlichen Lebenshaltungskosten auf dem folgenden Tabellenblatt berücksichtigt.</t>
  </si>
  <si>
    <r>
      <t xml:space="preserve">Miete inklusive Nebenkosten </t>
    </r>
    <r>
      <rPr>
        <sz val="10"/>
        <color theme="1" tint="0.249977111117893"/>
        <rFont val="Aptos"/>
        <family val="2"/>
      </rPr>
      <t>(inkl. Heizung, Strom etc.)</t>
    </r>
  </si>
  <si>
    <r>
      <t xml:space="preserve">Weitere Versicherungen </t>
    </r>
    <r>
      <rPr>
        <sz val="10"/>
        <color theme="1" tint="0.249977111117893"/>
        <rFont val="Aptos"/>
        <family val="2"/>
      </rPr>
      <t>(Haftpflicht, Hausrat, KFZ etc.)</t>
    </r>
  </si>
  <si>
    <r>
      <t xml:space="preserve">Mobilität </t>
    </r>
    <r>
      <rPr>
        <sz val="10"/>
        <color theme="1" tint="0.249977111117893"/>
        <rFont val="Aptos"/>
        <family val="2"/>
      </rPr>
      <t>(KFZ, Fahrkarten, Benzin etc.)</t>
    </r>
  </si>
  <si>
    <r>
      <t xml:space="preserve">Freizeitausgaben </t>
    </r>
    <r>
      <rPr>
        <sz val="10"/>
        <color theme="1" tint="0.249977111117893"/>
        <rFont val="Aptos"/>
        <family val="2"/>
      </rPr>
      <t>(Urlaub, Sport, Aktivitäten, Geschenke)</t>
    </r>
  </si>
  <si>
    <r>
      <t xml:space="preserve">Digitale Dienste </t>
    </r>
    <r>
      <rPr>
        <sz val="10"/>
        <color theme="1" tint="0.249977111117893"/>
        <rFont val="Aptos"/>
        <family val="2"/>
      </rPr>
      <t>(Streaming, Abos etc.)</t>
    </r>
  </si>
  <si>
    <t>Sollten Sie Fragen, Anmerkungen oder Feedback haben oder einen Fehler entdecken, freuen wir uns über Ihre Rückmeldung.</t>
  </si>
  <si>
    <t>&gt;&gt; Kontakt aufnehmen</t>
  </si>
  <si>
    <t>Bitte füllen Sie grundsätzlich nur die gelb markierten Felder aus. Einige dieser Felder sind Dropdown-Auswahlfelder, andere sind Eingabefelder, in die Sie Werte manuell eintragen können. Diese Felder sind für Ihre individuellen Angaben vorgesehen. Alle anderen Zellen enthalten in der Regel Formeln sowie automatische Berechnungen und sollten nicht verändert werden. Änderungen an nicht gelb markierten Feldern können dazu führen, dass Berechnungen nicht mehr korrekt funktionieren.</t>
  </si>
  <si>
    <t>- Es müssen grundsätzlich nur die gelb markierten Felder ausgefüllt werden.</t>
  </si>
  <si>
    <t>-  Alle anderen Zellen enthalten Formeln und automatische Berechnungen.</t>
  </si>
  <si>
    <t>4. Monatsplanung - Jahr 1</t>
  </si>
  <si>
    <r>
      <t>Im Tabellenblatt "</t>
    </r>
    <r>
      <rPr>
        <i/>
        <sz val="12"/>
        <color theme="1" tint="0.249977111117893"/>
        <rFont val="Aptos"/>
        <family val="2"/>
      </rPr>
      <t>Monatsplanung – Jahr 1</t>
    </r>
    <r>
      <rPr>
        <sz val="12"/>
        <color theme="1" tint="0.249977111117893"/>
        <rFont val="Aptos"/>
        <family val="2"/>
      </rPr>
      <t>" werden die Umsätze aus "</t>
    </r>
    <r>
      <rPr>
        <i/>
        <sz val="12"/>
        <color theme="1" tint="0.249977111117893"/>
        <rFont val="Aptos"/>
        <family val="2"/>
      </rPr>
      <t>3. Umsatzplanung</t>
    </r>
    <r>
      <rPr>
        <sz val="12"/>
        <color theme="1" tint="0.249977111117893"/>
        <rFont val="Aptos"/>
        <family val="2"/>
      </rPr>
      <t xml:space="preserve">" automatisch übernommen.
</t>
    </r>
    <r>
      <rPr>
        <u/>
        <sz val="12"/>
        <color theme="1" tint="0.249977111117893"/>
        <rFont val="Aptos"/>
        <family val="2"/>
      </rPr>
      <t>1. Betriebsausgaben eintragen</t>
    </r>
    <r>
      <rPr>
        <sz val="12"/>
        <color theme="1" tint="0.249977111117893"/>
        <rFont val="Aptos"/>
        <family val="2"/>
      </rPr>
      <t xml:space="preserve">
Tragen Sie zunächst die einmaligen Kosten ein, die zu Beginn Ihrer Selbstständigkeit entstehen. Dazu gehören die seperat aufgeführten Investitions- und Gründungskosten.
Anschließend erfassen Sie die laufenden monatlichen Betriebsausgaben. Tragen Sie diese möglichst realistisch und einzeln auf Basis Ihres Businessplans ein. Beachten Sie, dass einige Kosten monatlich schwanken oder direkt vom Umsatz abhängen können, zum Beispiel Materialkosten, Fremdleistungen oder verkaufsabhängige Gebühren.
Bitte geben Sie auch bei Nutzung der Kleinunternehmerregelung die jeweiligen Umsatzsteuersätze an. Die Datei berücksichtigt die geltenden Grenzwerte automatisch und berechnet Vorsteuer, Netto- und Bruttowerte automatisch.</t>
    </r>
  </si>
  <si>
    <r>
      <rPr>
        <u/>
        <sz val="12"/>
        <color theme="1" tint="0.249977111117893"/>
        <rFont val="Aptos"/>
        <family val="2"/>
      </rPr>
      <t xml:space="preserve">2. Betriebsergebnis und betriebliche Liquidität
</t>
    </r>
    <r>
      <rPr>
        <sz val="12"/>
        <color theme="1" tint="0.249977111117893"/>
        <rFont val="Aptos"/>
        <family val="2"/>
      </rPr>
      <t xml:space="preserve">
Aus den Einnahmen und Ausgaben wird automatisch das Betriebsergebnis berechnet.
Im Bereich "</t>
    </r>
    <r>
      <rPr>
        <u/>
        <sz val="12"/>
        <color theme="1" tint="0.249977111117893"/>
        <rFont val="Aptos"/>
        <family val="2"/>
      </rPr>
      <t>Betriebliche Liquidität</t>
    </r>
    <r>
      <rPr>
        <sz val="12"/>
        <color theme="1" tint="0.249977111117893"/>
        <rFont val="Aptos"/>
        <family val="2"/>
      </rPr>
      <t xml:space="preserve">" tragen Sie zusätzlich das benötigte </t>
    </r>
    <r>
      <rPr>
        <i/>
        <sz val="12"/>
        <color theme="1" tint="0.249977111117893"/>
        <rFont val="Aptos"/>
        <family val="2"/>
      </rPr>
      <t>Eigen- oder Fremdkapital</t>
    </r>
    <r>
      <rPr>
        <sz val="12"/>
        <color theme="1" tint="0.249977111117893"/>
        <rFont val="Aptos"/>
        <family val="2"/>
      </rPr>
      <t xml:space="preserve"> ein. Dieses Kapital dient dazu, Gründungs- und Investitionskosten sowie die Ausgaben der ersten Monate zu decken.
Wenn Sie Fremdkapital aufnehmen, erfassen Sie hier außerdem die monatliche Tilgung.
</t>
    </r>
    <r>
      <rPr>
        <u/>
        <sz val="12"/>
        <color theme="1" tint="0.249977111117893"/>
        <rFont val="Aptos"/>
        <family val="2"/>
      </rPr>
      <t xml:space="preserve">3. Privatentnahme und persönliche Liquidität
</t>
    </r>
    <r>
      <rPr>
        <sz val="12"/>
        <color theme="1" tint="0.249977111117893"/>
        <rFont val="Aptos"/>
        <family val="2"/>
      </rPr>
      <t xml:space="preserve">
Tragen Sie Ihre geplante Privatentnahme ein. Diese dient zur Deckung Ihrer privaten Lebenshaltungskosten.
Achten Sie besonders darauf, dass Ihre Privatentnahme ab dem siebten Monat ausreicht, um Ihre Lebenshaltungskosten zu decken, da der Gründungszuschuss dann entfällt.
Im Bereich "</t>
    </r>
    <r>
      <rPr>
        <i/>
        <sz val="12"/>
        <color theme="1" tint="0.249977111117893"/>
        <rFont val="Aptos"/>
        <family val="2"/>
      </rPr>
      <t>Persönliche Liquidität</t>
    </r>
    <r>
      <rPr>
        <sz val="12"/>
        <color theme="1" tint="0.249977111117893"/>
        <rFont val="Aptos"/>
        <family val="2"/>
      </rPr>
      <t>" können Sie zusätzlich private Rücklagen eintragen, falls der Gründungszuschuss anfangs allein nicht zur Deckung Ihrer Lebenshaltungskosten ausreicht.</t>
    </r>
  </si>
  <si>
    <r>
      <t xml:space="preserve">Im Tabellenblatt "3. </t>
    </r>
    <r>
      <rPr>
        <i/>
        <sz val="12"/>
        <color theme="1" tint="0.249977111117893"/>
        <rFont val="Aptos"/>
        <family val="2"/>
      </rPr>
      <t>Umsatzplanung</t>
    </r>
    <r>
      <rPr>
        <sz val="12"/>
        <color theme="1" tint="0.249977111117893"/>
        <rFont val="Aptos"/>
        <family val="2"/>
      </rPr>
      <t xml:space="preserve"> " erfassen Sie Ihre geplanten Umsätze auf Basis konkreter Verkaufszahlen. 
Umsatzplanung ist so aufgebaut, dass Sie zunächst eine konkrete Bezeichnung für Ihre Leistung oder Ihr Angebot eintragen. Ersetzen Sie hierfür </t>
    </r>
    <r>
      <rPr>
        <i/>
        <sz val="12"/>
        <color theme="1" tint="0.249977111117893"/>
        <rFont val="Aptos"/>
        <family val="2"/>
      </rPr>
      <t>"Angebot 1"</t>
    </r>
    <r>
      <rPr>
        <sz val="12"/>
        <color theme="1" tint="0.249977111117893"/>
        <rFont val="Aptos"/>
        <family val="2"/>
      </rPr>
      <t xml:space="preserve"> durch die tatsächliche Bezeichnung dessen, was Sie anbieten.
Anschließend geben Sie den Preis pro </t>
    </r>
    <r>
      <rPr>
        <i/>
        <sz val="12"/>
        <color theme="1" tint="0.249977111117893"/>
        <rFont val="Aptos"/>
        <family val="2"/>
      </rPr>
      <t>Verkaufseinheit (Paketpreis, Stundensatz, Artikelpreis etc.)</t>
    </r>
    <r>
      <rPr>
        <sz val="12"/>
        <color theme="1" tint="0.249977111117893"/>
        <rFont val="Aptos"/>
        <family val="2"/>
      </rPr>
      <t xml:space="preserve"> ein und wählen den für dieses Angebot gültigen </t>
    </r>
    <r>
      <rPr>
        <i/>
        <sz val="12"/>
        <color theme="1" tint="0.249977111117893"/>
        <rFont val="Aptos"/>
        <family val="2"/>
      </rPr>
      <t>Umsatzsteuersatz</t>
    </r>
    <r>
      <rPr>
        <sz val="12"/>
        <color theme="1" tint="0.249977111117893"/>
        <rFont val="Aptos"/>
        <family val="2"/>
      </rPr>
      <t xml:space="preserve"> aus. Bitte wählen Sie auch dann einen Umsatzsteuersatz aus, wenn Sie die Kleinunternehmerregelung nutzen. Die berechnung der Umsatzsteuer  erfolgt automatisch anhand der für die Kleinunternehmerregelung geltenden Grenzwerte.
Anschließend erfassen Sie die geplante </t>
    </r>
    <r>
      <rPr>
        <i/>
        <sz val="12"/>
        <color theme="1" tint="0.249977111117893"/>
        <rFont val="Aptos"/>
        <family val="2"/>
      </rPr>
      <t>Verkaufsmenge</t>
    </r>
    <r>
      <rPr>
        <sz val="12"/>
        <color theme="1" tint="0.249977111117893"/>
        <rFont val="Aptos"/>
        <family val="2"/>
      </rPr>
      <t>. Für das erste Jahr monatlich und für das zweite sowie dritte Jahr jeweils als Jahressumme. Der Nettoumsatz, die Umsatzsteuer und der Bruttoumsatz wird anschließend automatisch berechnet.
Insgesamt können Sie bis zu fünf verschiedene Angebote eintragen und kalkulieren.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</si>
</sst>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 #,##0.00\ &quot;€&quot;_-;\-* #,##0.00\ &quot;€&quot;_-;_-* &quot;-&quot;??\ &quot;€&quot;_-;_-@_-"/>
    <numFmt numFmtId="43" formatCode="_-* #,##0.00_-;\-* #,##0.00_-;_-* &quot;-&quot;??_-;_-@_-"/>
    <numFmt numFmtId="164" formatCode="_-* #,##0.00\ _€_-;\-* #,##0.00\ _€_-;_-* &quot;-&quot;??\ _€_-;_-@_-"/>
    <numFmt numFmtId="165" formatCode="_-* #,##0.00\ &quot;DM&quot;_-;\-* #,##0.00\ &quot;DM&quot;_-;_-* &quot;-&quot;??\ &quot;DM&quot;_-;_-@_-"/>
    <numFmt numFmtId="166" formatCode="_-* #,##0.00\ [$€-1]_-;\-* #,##0.00\ [$€-1]_-;_-* &quot;-&quot;??\ [$€-1]_-"/>
    <numFmt numFmtId="167" formatCode="_-* #,##0.00\ _D_M_-;\-* #,##0.00\ _D_M_-;_-* &quot;-&quot;??\ _D_M_-;_-@_-"/>
    <numFmt numFmtId="168" formatCode="_-* #,##0.00\ [$€]_-;\-* #,##0.00\ [$€]_-;_-* &quot;-&quot;??\ [$€]_-;_-@_-"/>
    <numFmt numFmtId="169" formatCode="#,##0.00\ &quot;€&quot;"/>
    <numFmt numFmtId="170" formatCode="_-* #,##0\ &quot;€&quot;_-;\-* #,##0\ &quot;€&quot;_-;_-* &quot;-&quot;??\ &quot;€&quot;_-;_-@_-"/>
  </numFmts>
  <fonts count="45">
    <font>
      <sz val="11"/>
      <color theme="1"/>
      <name val="Calibri"/>
      <family val="2"/>
      <scheme val="minor"/>
    </font>
    <font>
      <sz val="10"/>
      <name val="Arial"/>
      <family val="2"/>
    </font>
    <font>
      <sz val="10"/>
      <name val="Arial"/>
      <family val="2"/>
    </font>
    <font>
      <sz val="11"/>
      <color indexed="8"/>
      <name val="Calibri"/>
      <family val="2"/>
    </font>
    <font>
      <u/>
      <sz val="10"/>
      <color indexed="12"/>
      <name val="Arial"/>
      <family val="2"/>
    </font>
    <font>
      <sz val="11"/>
      <color indexed="9"/>
      <name val="Calibri"/>
      <family val="2"/>
    </font>
    <font>
      <b/>
      <sz val="11"/>
      <color indexed="63"/>
      <name val="Calibri"/>
      <family val="2"/>
    </font>
    <font>
      <b/>
      <sz val="11"/>
      <color indexed="52"/>
      <name val="Calibri"/>
      <family val="2"/>
    </font>
    <font>
      <sz val="11"/>
      <color indexed="62"/>
      <name val="Calibri"/>
      <family val="2"/>
    </font>
    <font>
      <b/>
      <sz val="11"/>
      <color indexed="8"/>
      <name val="Calibri"/>
      <family val="2"/>
    </font>
    <font>
      <i/>
      <sz val="11"/>
      <color indexed="23"/>
      <name val="Calibri"/>
      <family val="2"/>
    </font>
    <font>
      <sz val="11"/>
      <color indexed="17"/>
      <name val="Calibri"/>
      <family val="2"/>
    </font>
    <font>
      <sz val="11"/>
      <color indexed="60"/>
      <name val="Calibri"/>
      <family val="2"/>
    </font>
    <font>
      <sz val="11"/>
      <color indexed="2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52"/>
      <name val="Calibri"/>
      <family val="2"/>
    </font>
    <font>
      <sz val="11"/>
      <color indexed="10"/>
      <name val="Calibri"/>
      <family val="2"/>
    </font>
    <font>
      <b/>
      <sz val="11"/>
      <color indexed="9"/>
      <name val="Calibri"/>
      <family val="2"/>
    </font>
    <font>
      <sz val="10"/>
      <color indexed="8"/>
      <name val="Arial"/>
      <family val="2"/>
    </font>
    <font>
      <sz val="10"/>
      <color theme="1"/>
      <name val="Arial"/>
      <family val="2"/>
    </font>
    <font>
      <b/>
      <sz val="12"/>
      <color theme="1" tint="0.249977111117893"/>
      <name val="Aptos"/>
      <family val="2"/>
    </font>
    <font>
      <sz val="12"/>
      <color theme="1" tint="0.249977111117893"/>
      <name val="Aptos"/>
      <family val="2"/>
    </font>
    <font>
      <sz val="10"/>
      <color theme="1" tint="0.249977111117893"/>
      <name val="Aptos"/>
      <family val="2"/>
    </font>
    <font>
      <sz val="11"/>
      <color theme="1" tint="0.249977111117893"/>
      <name val="Aptos"/>
      <family val="2"/>
    </font>
    <font>
      <b/>
      <sz val="18"/>
      <color rgb="FF312E81"/>
      <name val="Aptos"/>
      <family val="2"/>
    </font>
    <font>
      <sz val="11"/>
      <color theme="1"/>
      <name val="Aptos"/>
      <family val="2"/>
    </font>
    <font>
      <sz val="10"/>
      <color theme="0"/>
      <name val="Aptos"/>
      <family val="2"/>
    </font>
    <font>
      <sz val="11"/>
      <color theme="1"/>
      <name val="Calibri"/>
      <family val="2"/>
      <scheme val="minor"/>
    </font>
    <font>
      <sz val="8"/>
      <color theme="1" tint="0.249977111117893"/>
      <name val="Aptos"/>
      <family val="2"/>
    </font>
    <font>
      <u/>
      <sz val="12"/>
      <color theme="1" tint="0.249977111117893"/>
      <name val="Aptos"/>
      <family val="2"/>
    </font>
    <font>
      <sz val="9"/>
      <color theme="1" tint="0.249977111117893"/>
      <name val="Aptos"/>
      <family val="2"/>
    </font>
    <font>
      <sz val="8"/>
      <color theme="1"/>
      <name val="Aptos"/>
      <family val="2"/>
    </font>
    <font>
      <b/>
      <sz val="36"/>
      <color theme="0"/>
      <name val="Calibri"/>
      <family val="2"/>
      <scheme val="minor"/>
    </font>
    <font>
      <sz val="10"/>
      <color theme="0"/>
      <name val="Calibri"/>
      <family val="2"/>
      <scheme val="minor"/>
    </font>
    <font>
      <u/>
      <sz val="10"/>
      <color theme="0"/>
      <name val="Calibri"/>
      <family val="2"/>
      <scheme val="minor"/>
    </font>
    <font>
      <b/>
      <sz val="10"/>
      <color theme="0"/>
      <name val="Calibri"/>
      <family val="2"/>
      <scheme val="minor"/>
    </font>
    <font>
      <b/>
      <u/>
      <sz val="10"/>
      <color theme="0"/>
      <name val="Calibri"/>
      <family val="2"/>
      <scheme val="minor"/>
    </font>
    <font>
      <sz val="11"/>
      <name val="Carlito"/>
    </font>
    <font>
      <u/>
      <sz val="11"/>
      <color theme="10"/>
      <name val="Calibri"/>
      <family val="2"/>
      <scheme val="minor"/>
    </font>
    <font>
      <u/>
      <sz val="12"/>
      <color theme="10"/>
      <name val="Calibri"/>
      <family val="2"/>
      <scheme val="minor"/>
    </font>
    <font>
      <i/>
      <sz val="12"/>
      <color theme="1" tint="0.249977111117893"/>
      <name val="Aptos"/>
      <family val="2"/>
    </font>
    <font>
      <b/>
      <sz val="9"/>
      <color theme="1" tint="0.249977111117893"/>
      <name val="Aptos"/>
      <family val="2"/>
    </font>
  </fonts>
  <fills count="28">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43"/>
      </patternFill>
    </fill>
    <fill>
      <patternFill patternType="solid">
        <fgColor indexed="26"/>
      </patternFill>
    </fill>
    <fill>
      <patternFill patternType="solid">
        <fgColor indexed="55"/>
      </patternFill>
    </fill>
    <fill>
      <patternFill patternType="solid">
        <fgColor theme="7" tint="0.79998168889431442"/>
        <bgColor indexed="64"/>
      </patternFill>
    </fill>
    <fill>
      <patternFill patternType="solid">
        <fgColor rgb="FFFFFFFF"/>
      </patternFill>
    </fill>
    <fill>
      <patternFill patternType="solid">
        <fgColor theme="9" tint="0.79998168889431442"/>
        <bgColor indexed="64"/>
      </patternFill>
    </fill>
  </fills>
  <borders count="22">
    <border>
      <left/>
      <right/>
      <top/>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22"/>
      </left>
      <right style="thin">
        <color indexed="22"/>
      </right>
      <top style="thin">
        <color indexed="22"/>
      </top>
      <bottom style="thin">
        <color indexed="2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style="double">
        <color theme="0" tint="-0.14996795556505021"/>
      </top>
      <bottom/>
      <diagonal/>
    </border>
    <border>
      <left/>
      <right/>
      <top/>
      <bottom style="thin">
        <color theme="0" tint="-0.24994659260841701"/>
      </bottom>
      <diagonal/>
    </border>
    <border>
      <left/>
      <right/>
      <top style="double">
        <color theme="0" tint="-0.24994659260841701"/>
      </top>
      <bottom/>
      <diagonal/>
    </border>
    <border>
      <left/>
      <right/>
      <top/>
      <bottom style="double">
        <color theme="0" tint="-0.14996795556505021"/>
      </bottom>
      <diagonal/>
    </border>
    <border>
      <left/>
      <right/>
      <top style="double">
        <color theme="0" tint="-0.14990691854609822"/>
      </top>
      <bottom/>
      <diagonal/>
    </border>
    <border>
      <left/>
      <right/>
      <top style="thin">
        <color theme="0" tint="-0.14996795556505021"/>
      </top>
      <bottom/>
      <diagonal/>
    </border>
    <border>
      <left/>
      <right/>
      <top/>
      <bottom style="thin">
        <color theme="0" tint="-0.14996795556505021"/>
      </bottom>
      <diagonal/>
    </border>
    <border>
      <left/>
      <right/>
      <top style="thin">
        <color theme="0" tint="-0.14996795556505021"/>
      </top>
      <bottom style="thin">
        <color theme="0" tint="-0.14993743705557422"/>
      </bottom>
      <diagonal/>
    </border>
    <border>
      <left/>
      <right/>
      <top/>
      <bottom style="thin">
        <color theme="0" tint="-0.14993743705557422"/>
      </bottom>
      <diagonal/>
    </border>
    <border>
      <left/>
      <right/>
      <top style="thin">
        <color theme="0" tint="-0.14993743705557422"/>
      </top>
      <bottom style="thin">
        <color theme="0" tint="-0.14996795556505021"/>
      </bottom>
      <diagonal/>
    </border>
    <border>
      <left/>
      <right/>
      <top style="thin">
        <color theme="0" tint="-0.14993743705557422"/>
      </top>
      <bottom/>
      <diagonal/>
    </border>
    <border>
      <left/>
      <right/>
      <top/>
      <bottom style="thin">
        <color theme="0" tint="-0.1498764000366222"/>
      </bottom>
      <diagonal/>
    </border>
  </borders>
  <cellStyleXfs count="258">
    <xf numFmtId="0" fontId="0" fillId="0" borderId="0"/>
    <xf numFmtId="0" fontId="1" fillId="0" borderId="0"/>
    <xf numFmtId="0" fontId="3" fillId="3" borderId="0" applyNumberFormat="0" applyBorder="0" applyAlignment="0" applyProtection="0"/>
    <xf numFmtId="0" fontId="3" fillId="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5" fillId="13" borderId="0" applyNumberFormat="0" applyBorder="0" applyAlignment="0" applyProtection="0"/>
    <xf numFmtId="0" fontId="5" fillId="13" borderId="0" applyNumberFormat="0" applyBorder="0" applyAlignment="0" applyProtection="0"/>
    <xf numFmtId="0" fontId="5" fillId="10"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1"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16" borderId="0" applyNumberFormat="0" applyBorder="0" applyAlignment="0" applyProtection="0"/>
    <xf numFmtId="0" fontId="5" fillId="16" borderId="0" applyNumberFormat="0" applyBorder="0" applyAlignment="0" applyProtection="0"/>
    <xf numFmtId="0" fontId="5" fillId="17" borderId="0" applyNumberFormat="0" applyBorder="0" applyAlignment="0" applyProtection="0"/>
    <xf numFmtId="0" fontId="5" fillId="17" borderId="0" applyNumberFormat="0" applyBorder="0" applyAlignment="0" applyProtection="0"/>
    <xf numFmtId="0" fontId="5" fillId="18" borderId="0" applyNumberFormat="0" applyBorder="0" applyAlignment="0" applyProtection="0"/>
    <xf numFmtId="0" fontId="5" fillId="18" borderId="0" applyNumberFormat="0" applyBorder="0" applyAlignment="0" applyProtection="0"/>
    <xf numFmtId="0" fontId="5" fillId="19" borderId="0" applyNumberFormat="0" applyBorder="0" applyAlignment="0" applyProtection="0"/>
    <xf numFmtId="0" fontId="5" fillId="19" borderId="0" applyNumberFormat="0" applyBorder="0" applyAlignment="0" applyProtection="0"/>
    <xf numFmtId="0" fontId="5" fillId="14" borderId="0" applyNumberFormat="0" applyBorder="0" applyAlignment="0" applyProtection="0"/>
    <xf numFmtId="0" fontId="5" fillId="14" borderId="0" applyNumberFormat="0" applyBorder="0" applyAlignment="0" applyProtection="0"/>
    <xf numFmtId="0" fontId="5" fillId="15" borderId="0" applyNumberFormat="0" applyBorder="0" applyAlignment="0" applyProtection="0"/>
    <xf numFmtId="0" fontId="5" fillId="15" borderId="0" applyNumberFormat="0" applyBorder="0" applyAlignment="0" applyProtection="0"/>
    <xf numFmtId="0" fontId="5" fillId="20" borderId="0" applyNumberFormat="0" applyBorder="0" applyAlignment="0" applyProtection="0"/>
    <xf numFmtId="0" fontId="5" fillId="20" borderId="0" applyNumberFormat="0" applyBorder="0" applyAlignment="0" applyProtection="0"/>
    <xf numFmtId="0" fontId="6" fillId="21" borderId="1" applyNumberFormat="0" applyAlignment="0" applyProtection="0"/>
    <xf numFmtId="0" fontId="6" fillId="21" borderId="1" applyNumberFormat="0" applyAlignment="0" applyProtection="0"/>
    <xf numFmtId="0" fontId="7" fillId="21" borderId="2" applyNumberFormat="0" applyAlignment="0" applyProtection="0"/>
    <xf numFmtId="0" fontId="7" fillId="21" borderId="2" applyNumberFormat="0" applyAlignment="0" applyProtection="0"/>
    <xf numFmtId="0" fontId="8" fillId="8" borderId="2" applyNumberFormat="0" applyAlignment="0" applyProtection="0"/>
    <xf numFmtId="0" fontId="8" fillId="8" borderId="2" applyNumberFormat="0" applyAlignment="0" applyProtection="0"/>
    <xf numFmtId="0" fontId="9" fillId="0" borderId="3" applyNumberFormat="0" applyFill="0" applyAlignment="0" applyProtection="0"/>
    <xf numFmtId="0" fontId="9" fillId="0" borderId="3" applyNumberFormat="0" applyFill="0" applyAlignment="0" applyProtection="0"/>
    <xf numFmtId="0" fontId="10" fillId="0" borderId="0" applyNumberFormat="0" applyFill="0" applyBorder="0" applyAlignment="0" applyProtection="0"/>
    <xf numFmtId="0" fontId="10" fillId="0" borderId="0" applyNumberFormat="0" applyFill="0" applyBorder="0" applyAlignment="0" applyProtection="0"/>
    <xf numFmtId="166"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4" fontId="2" fillId="0" borderId="0" applyFont="0" applyFill="0" applyBorder="0" applyAlignment="0" applyProtection="0"/>
    <xf numFmtId="0" fontId="21" fillId="0" borderId="0"/>
    <xf numFmtId="0" fontId="11" fillId="5" borderId="0" applyNumberFormat="0" applyBorder="0" applyAlignment="0" applyProtection="0"/>
    <xf numFmtId="0" fontId="11" fillId="5" borderId="0" applyNumberFormat="0" applyBorder="0" applyAlignment="0" applyProtection="0"/>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0" fontId="4" fillId="0" borderId="0" applyNumberFormat="0" applyFill="0" applyBorder="0" applyAlignment="0" applyProtection="0">
      <alignment vertical="top"/>
      <protection locked="0"/>
    </xf>
    <xf numFmtId="164"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0" fontId="12" fillId="22" borderId="0" applyNumberFormat="0" applyBorder="0" applyAlignment="0" applyProtection="0"/>
    <xf numFmtId="0" fontId="12" fillId="22" borderId="0" applyNumberFormat="0" applyBorder="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0" fontId="2" fillId="23" borderId="4"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3" fillId="4" borderId="0" applyNumberFormat="0" applyBorder="0" applyAlignment="0" applyProtection="0"/>
    <xf numFmtId="0" fontId="13" fillId="4"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2" fillId="0" borderId="0"/>
    <xf numFmtId="0" fontId="2" fillId="0" borderId="0"/>
    <xf numFmtId="0" fontId="2" fillId="0" borderId="0"/>
    <xf numFmtId="0" fontId="2" fillId="0" borderId="0"/>
    <xf numFmtId="0" fontId="2" fillId="0" borderId="0"/>
    <xf numFmtId="0" fontId="2" fillId="0" borderId="0"/>
    <xf numFmtId="0" fontId="2" fillId="0" borderId="0"/>
    <xf numFmtId="0" fontId="15" fillId="0" borderId="5" applyNumberFormat="0" applyFill="0" applyAlignment="0" applyProtection="0"/>
    <xf numFmtId="0" fontId="15" fillId="0" borderId="5" applyNumberFormat="0" applyFill="0" applyAlignment="0" applyProtection="0"/>
    <xf numFmtId="0" fontId="16" fillId="0" borderId="6"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8" fillId="0" borderId="8" applyNumberFormat="0" applyFill="0" applyAlignment="0" applyProtection="0"/>
    <xf numFmtId="0" fontId="18" fillId="0" borderId="8" applyNumberFormat="0" applyFill="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9" fillId="0" borderId="0" applyNumberFormat="0" applyFill="0" applyBorder="0" applyAlignment="0" applyProtection="0"/>
    <xf numFmtId="0" fontId="19" fillId="0" borderId="0" applyNumberFormat="0" applyFill="0" applyBorder="0" applyAlignment="0" applyProtection="0"/>
    <xf numFmtId="0" fontId="20" fillId="24" borderId="9" applyNumberFormat="0" applyAlignment="0" applyProtection="0"/>
    <xf numFmtId="0" fontId="20" fillId="24" borderId="9" applyNumberFormat="0" applyAlignment="0" applyProtection="0"/>
    <xf numFmtId="9" fontId="30" fillId="0" borderId="0" applyFont="0" applyFill="0" applyBorder="0" applyAlignment="0" applyProtection="0"/>
    <xf numFmtId="43" fontId="30" fillId="0" borderId="0" applyFont="0" applyFill="0" applyBorder="0" applyAlignment="0" applyProtection="0"/>
    <xf numFmtId="44" fontId="30" fillId="0" borderId="0" applyFont="0" applyFill="0" applyBorder="0" applyAlignment="0" applyProtection="0"/>
    <xf numFmtId="0" fontId="40" fillId="0" borderId="0"/>
    <xf numFmtId="0" fontId="41" fillId="0" borderId="0" applyNumberFormat="0" applyFill="0" applyBorder="0" applyAlignment="0" applyProtection="0"/>
  </cellStyleXfs>
  <cellXfs count="183">
    <xf numFmtId="0" fontId="0" fillId="0" borderId="0" xfId="0"/>
    <xf numFmtId="0" fontId="23" fillId="2" borderId="11" xfId="1" applyFont="1" applyFill="1" applyBorder="1" applyAlignment="1" applyProtection="1">
      <alignment horizontal="left" vertical="center"/>
      <protection hidden="1"/>
    </xf>
    <xf numFmtId="0" fontId="23" fillId="2" borderId="0" xfId="0" applyFont="1" applyFill="1" applyAlignment="1" applyProtection="1">
      <alignment horizontal="right" vertical="center"/>
      <protection hidden="1"/>
    </xf>
    <xf numFmtId="0" fontId="23" fillId="2" borderId="0" xfId="1" applyFont="1" applyFill="1" applyAlignment="1" applyProtection="1">
      <alignment horizontal="left" vertical="center"/>
      <protection hidden="1"/>
    </xf>
    <xf numFmtId="49" fontId="23" fillId="2" borderId="0" xfId="0" applyNumberFormat="1" applyFont="1" applyFill="1" applyAlignment="1" applyProtection="1">
      <alignment horizontal="right" vertical="center" wrapText="1"/>
      <protection hidden="1"/>
    </xf>
    <xf numFmtId="49" fontId="23" fillId="2" borderId="11" xfId="0" applyNumberFormat="1" applyFont="1" applyFill="1" applyBorder="1" applyAlignment="1" applyProtection="1">
      <alignment horizontal="right" vertical="center" wrapText="1"/>
      <protection hidden="1"/>
    </xf>
    <xf numFmtId="0" fontId="23" fillId="2" borderId="11" xfId="0" applyFont="1" applyFill="1" applyBorder="1" applyAlignment="1" applyProtection="1">
      <alignment horizontal="right" vertical="center"/>
      <protection hidden="1"/>
    </xf>
    <xf numFmtId="49" fontId="23" fillId="2" borderId="0" xfId="0" applyNumberFormat="1" applyFont="1" applyFill="1" applyProtection="1">
      <protection hidden="1"/>
    </xf>
    <xf numFmtId="0" fontId="23" fillId="2" borderId="12" xfId="1" applyFont="1" applyFill="1" applyBorder="1" applyAlignment="1" applyProtection="1">
      <alignment horizontal="left" vertical="center"/>
      <protection hidden="1"/>
    </xf>
    <xf numFmtId="0" fontId="25" fillId="2" borderId="11" xfId="1" applyFont="1" applyFill="1" applyBorder="1" applyAlignment="1" applyProtection="1">
      <alignment horizontal="center" vertical="center" wrapText="1"/>
      <protection hidden="1"/>
    </xf>
    <xf numFmtId="49" fontId="23" fillId="2" borderId="10" xfId="0" applyNumberFormat="1" applyFont="1" applyFill="1" applyBorder="1" applyProtection="1">
      <protection hidden="1"/>
    </xf>
    <xf numFmtId="0" fontId="24" fillId="2" borderId="0" xfId="1" applyFont="1" applyFill="1" applyAlignment="1" applyProtection="1">
      <alignment horizontal="left" vertical="center" indent="2"/>
      <protection hidden="1"/>
    </xf>
    <xf numFmtId="0" fontId="25" fillId="2" borderId="0" xfId="1" applyFont="1" applyFill="1" applyAlignment="1" applyProtection="1">
      <alignment horizontal="center" vertical="center" wrapText="1"/>
      <protection hidden="1"/>
    </xf>
    <xf numFmtId="169" fontId="23" fillId="2" borderId="0" xfId="0" applyNumberFormat="1" applyFont="1" applyFill="1" applyProtection="1">
      <protection hidden="1"/>
    </xf>
    <xf numFmtId="169" fontId="24" fillId="25" borderId="15" xfId="0" applyNumberFormat="1" applyFont="1" applyFill="1" applyBorder="1" applyProtection="1">
      <protection locked="0"/>
    </xf>
    <xf numFmtId="49" fontId="24" fillId="2" borderId="0" xfId="0" quotePrefix="1" applyNumberFormat="1" applyFont="1" applyFill="1" applyAlignment="1" applyProtection="1">
      <alignment horizontal="left" indent="2"/>
      <protection hidden="1"/>
    </xf>
    <xf numFmtId="169" fontId="24" fillId="25" borderId="0" xfId="0" applyNumberFormat="1" applyFont="1" applyFill="1" applyProtection="1">
      <protection locked="0"/>
    </xf>
    <xf numFmtId="169" fontId="24" fillId="25" borderId="13" xfId="0" applyNumberFormat="1" applyFont="1" applyFill="1" applyBorder="1" applyProtection="1">
      <protection locked="0"/>
    </xf>
    <xf numFmtId="0" fontId="24" fillId="2" borderId="0" xfId="1" quotePrefix="1" applyFont="1" applyFill="1" applyAlignment="1" applyProtection="1">
      <alignment horizontal="left" vertical="center" indent="2"/>
      <protection hidden="1"/>
    </xf>
    <xf numFmtId="0" fontId="23" fillId="2" borderId="16" xfId="0" applyFont="1" applyFill="1" applyBorder="1" applyAlignment="1" applyProtection="1">
      <alignment horizontal="right" vertical="center"/>
      <protection hidden="1"/>
    </xf>
    <xf numFmtId="49" fontId="23" fillId="2" borderId="16" xfId="0" applyNumberFormat="1" applyFont="1" applyFill="1" applyBorder="1" applyAlignment="1" applyProtection="1">
      <alignment horizontal="right" vertical="center" wrapText="1"/>
      <protection hidden="1"/>
    </xf>
    <xf numFmtId="0" fontId="31" fillId="2" borderId="0" xfId="0" applyFont="1" applyFill="1" applyProtection="1">
      <protection hidden="1"/>
    </xf>
    <xf numFmtId="0" fontId="31" fillId="2" borderId="0" xfId="0" applyFont="1" applyFill="1" applyAlignment="1" applyProtection="1">
      <alignment horizontal="left"/>
      <protection hidden="1"/>
    </xf>
    <xf numFmtId="49" fontId="24" fillId="2" borderId="0" xfId="0" quotePrefix="1" applyNumberFormat="1" applyFont="1" applyFill="1" applyAlignment="1" applyProtection="1">
      <alignment horizontal="left"/>
      <protection hidden="1"/>
    </xf>
    <xf numFmtId="169" fontId="23" fillId="2" borderId="10" xfId="0" applyNumberFormat="1" applyFont="1" applyFill="1" applyBorder="1" applyProtection="1">
      <protection hidden="1"/>
    </xf>
    <xf numFmtId="0" fontId="24" fillId="2" borderId="0" xfId="1" applyFont="1" applyFill="1" applyAlignment="1" applyProtection="1">
      <alignment horizontal="left" vertical="center" indent="4"/>
      <protection hidden="1"/>
    </xf>
    <xf numFmtId="0" fontId="32" fillId="2" borderId="0" xfId="1" applyFont="1" applyFill="1" applyAlignment="1" applyProtection="1">
      <alignment horizontal="left" vertical="center" indent="2"/>
      <protection hidden="1"/>
    </xf>
    <xf numFmtId="0" fontId="31" fillId="2" borderId="0" xfId="0" applyFont="1" applyFill="1" applyAlignment="1" applyProtection="1">
      <alignment horizontal="left" vertical="center"/>
      <protection hidden="1"/>
    </xf>
    <xf numFmtId="9" fontId="24" fillId="2" borderId="0" xfId="0" applyNumberFormat="1" applyFont="1" applyFill="1" applyAlignment="1" applyProtection="1">
      <alignment horizontal="center" vertical="center"/>
      <protection hidden="1"/>
    </xf>
    <xf numFmtId="169" fontId="24" fillId="2" borderId="0" xfId="0" applyNumberFormat="1" applyFont="1" applyFill="1" applyAlignment="1" applyProtection="1">
      <alignment vertical="center"/>
      <protection hidden="1"/>
    </xf>
    <xf numFmtId="49" fontId="23" fillId="2" borderId="14" xfId="0" applyNumberFormat="1" applyFont="1" applyFill="1" applyBorder="1" applyAlignment="1" applyProtection="1">
      <alignment vertical="center"/>
      <protection hidden="1"/>
    </xf>
    <xf numFmtId="169" fontId="24" fillId="2" borderId="14" xfId="233" quotePrefix="1" applyNumberFormat="1" applyFont="1" applyFill="1" applyBorder="1" applyAlignment="1" applyProtection="1">
      <alignment vertical="center"/>
      <protection hidden="1"/>
    </xf>
    <xf numFmtId="49" fontId="23" fillId="2" borderId="0" xfId="0" applyNumberFormat="1" applyFont="1" applyFill="1" applyAlignment="1" applyProtection="1">
      <alignment vertical="center"/>
      <protection hidden="1"/>
    </xf>
    <xf numFmtId="169" fontId="23" fillId="2" borderId="0" xfId="233" quotePrefix="1" applyNumberFormat="1" applyFont="1" applyFill="1" applyBorder="1" applyAlignment="1" applyProtection="1">
      <alignment vertical="center"/>
      <protection hidden="1"/>
    </xf>
    <xf numFmtId="169" fontId="23" fillId="2" borderId="11" xfId="0" applyNumberFormat="1" applyFont="1" applyFill="1" applyBorder="1" applyAlignment="1" applyProtection="1">
      <alignment vertical="center"/>
      <protection hidden="1"/>
    </xf>
    <xf numFmtId="169" fontId="24" fillId="25" borderId="0" xfId="0" applyNumberFormat="1" applyFont="1" applyFill="1" applyAlignment="1" applyProtection="1">
      <alignment vertical="center"/>
      <protection locked="0"/>
    </xf>
    <xf numFmtId="169" fontId="24" fillId="2" borderId="0" xfId="233" quotePrefix="1" applyNumberFormat="1" applyFont="1" applyFill="1" applyBorder="1" applyAlignment="1" applyProtection="1">
      <alignment vertical="center"/>
      <protection hidden="1"/>
    </xf>
    <xf numFmtId="169" fontId="23" fillId="2" borderId="0" xfId="0" applyNumberFormat="1" applyFont="1" applyFill="1" applyAlignment="1" applyProtection="1">
      <alignment vertical="center"/>
      <protection hidden="1"/>
    </xf>
    <xf numFmtId="49" fontId="24" fillId="2" borderId="0" xfId="0" quotePrefix="1" applyNumberFormat="1" applyFont="1" applyFill="1" applyAlignment="1" applyProtection="1">
      <alignment vertical="center"/>
      <protection hidden="1"/>
    </xf>
    <xf numFmtId="49" fontId="24" fillId="2" borderId="0" xfId="0" quotePrefix="1" applyNumberFormat="1" applyFont="1" applyFill="1" applyAlignment="1" applyProtection="1">
      <alignment horizontal="left" vertical="center" indent="2"/>
      <protection hidden="1"/>
    </xf>
    <xf numFmtId="0" fontId="24" fillId="2" borderId="0" xfId="0" quotePrefix="1" applyFont="1" applyFill="1" applyAlignment="1" applyProtection="1">
      <alignment horizontal="left" vertical="center" indent="2"/>
      <protection hidden="1"/>
    </xf>
    <xf numFmtId="49" fontId="32" fillId="2" borderId="0" xfId="0" quotePrefix="1" applyNumberFormat="1" applyFont="1" applyFill="1" applyAlignment="1" applyProtection="1">
      <alignment horizontal="left" vertical="center" indent="2"/>
      <protection hidden="1"/>
    </xf>
    <xf numFmtId="0" fontId="24" fillId="2" borderId="0" xfId="0" applyFont="1" applyFill="1" applyAlignment="1" applyProtection="1">
      <alignment horizontal="left" vertical="center" indent="2"/>
      <protection hidden="1"/>
    </xf>
    <xf numFmtId="49" fontId="24" fillId="2" borderId="0" xfId="0" quotePrefix="1" applyNumberFormat="1" applyFont="1" applyFill="1" applyAlignment="1" applyProtection="1">
      <alignment horizontal="left" vertical="center" indent="4"/>
      <protection hidden="1"/>
    </xf>
    <xf numFmtId="169" fontId="24" fillId="25" borderId="0" xfId="0" applyNumberFormat="1" applyFont="1" applyFill="1" applyAlignment="1" applyProtection="1">
      <alignment horizontal="left" vertical="center" wrapText="1"/>
      <protection locked="0"/>
    </xf>
    <xf numFmtId="9" fontId="24" fillId="25" borderId="0" xfId="0" applyNumberFormat="1" applyFont="1" applyFill="1" applyAlignment="1" applyProtection="1">
      <alignment horizontal="left" vertical="center"/>
      <protection locked="0"/>
    </xf>
    <xf numFmtId="49" fontId="23" fillId="2" borderId="0" xfId="0" quotePrefix="1" applyNumberFormat="1" applyFont="1" applyFill="1" applyAlignment="1" applyProtection="1">
      <alignment horizontal="left" vertical="center" indent="2"/>
      <protection hidden="1"/>
    </xf>
    <xf numFmtId="0" fontId="31" fillId="2" borderId="0" xfId="0" applyFont="1" applyFill="1" applyAlignment="1" applyProtection="1">
      <alignment horizontal="left" vertical="center" indent="2"/>
      <protection hidden="1"/>
    </xf>
    <xf numFmtId="0" fontId="31" fillId="2" borderId="0" xfId="0" applyFont="1" applyFill="1" applyAlignment="1" applyProtection="1">
      <alignment vertical="center"/>
      <protection hidden="1"/>
    </xf>
    <xf numFmtId="169" fontId="23" fillId="2" borderId="14" xfId="233" quotePrefix="1" applyNumberFormat="1" applyFont="1" applyFill="1" applyBorder="1" applyAlignment="1" applyProtection="1">
      <alignment vertical="center"/>
      <protection hidden="1"/>
    </xf>
    <xf numFmtId="169" fontId="24" fillId="2" borderId="0" xfId="0" applyNumberFormat="1" applyFont="1" applyFill="1" applyProtection="1">
      <protection hidden="1"/>
    </xf>
    <xf numFmtId="0" fontId="23" fillId="2" borderId="20" xfId="0" applyFont="1" applyFill="1" applyBorder="1" applyAlignment="1" applyProtection="1">
      <alignment horizontal="left" vertical="center"/>
      <protection hidden="1"/>
    </xf>
    <xf numFmtId="169" fontId="24" fillId="2" borderId="20" xfId="0" applyNumberFormat="1" applyFont="1" applyFill="1" applyBorder="1" applyAlignment="1" applyProtection="1">
      <alignment vertical="center"/>
      <protection hidden="1"/>
    </xf>
    <xf numFmtId="0" fontId="23" fillId="2" borderId="0" xfId="0" applyFont="1" applyFill="1" applyAlignment="1" applyProtection="1">
      <alignment horizontal="left" vertical="center"/>
      <protection hidden="1"/>
    </xf>
    <xf numFmtId="0" fontId="23" fillId="2" borderId="18" xfId="0" applyFont="1" applyFill="1" applyBorder="1" applyAlignment="1" applyProtection="1">
      <alignment horizontal="left" vertical="center"/>
      <protection hidden="1"/>
    </xf>
    <xf numFmtId="169" fontId="24" fillId="2" borderId="18" xfId="0" applyNumberFormat="1" applyFont="1" applyFill="1" applyBorder="1" applyAlignment="1" applyProtection="1">
      <alignment vertical="center"/>
      <protection hidden="1"/>
    </xf>
    <xf numFmtId="169" fontId="24" fillId="2" borderId="15" xfId="0" applyNumberFormat="1" applyFont="1" applyFill="1" applyBorder="1" applyAlignment="1" applyProtection="1">
      <alignment vertical="center"/>
      <protection hidden="1"/>
    </xf>
    <xf numFmtId="169" fontId="24" fillId="2" borderId="21" xfId="0" applyNumberFormat="1" applyFont="1" applyFill="1" applyBorder="1" applyAlignment="1" applyProtection="1">
      <alignment vertical="center"/>
      <protection hidden="1"/>
    </xf>
    <xf numFmtId="0" fontId="23" fillId="2" borderId="17" xfId="0" applyFont="1" applyFill="1" applyBorder="1" applyAlignment="1" applyProtection="1">
      <alignment horizontal="left" vertical="center"/>
      <protection hidden="1"/>
    </xf>
    <xf numFmtId="0" fontId="24" fillId="2" borderId="17" xfId="0" applyFont="1" applyFill="1" applyBorder="1" applyAlignment="1" applyProtection="1">
      <alignment vertical="center"/>
      <protection hidden="1"/>
    </xf>
    <xf numFmtId="0" fontId="23" fillId="2" borderId="10" xfId="0" applyFont="1" applyFill="1" applyBorder="1" applyAlignment="1" applyProtection="1">
      <alignment horizontal="left" vertical="center"/>
      <protection hidden="1"/>
    </xf>
    <xf numFmtId="169" fontId="23" fillId="2" borderId="12" xfId="0" applyNumberFormat="1" applyFont="1" applyFill="1" applyBorder="1" applyAlignment="1" applyProtection="1">
      <alignment vertical="center"/>
      <protection hidden="1"/>
    </xf>
    <xf numFmtId="0" fontId="26" fillId="2" borderId="0" xfId="0" applyFont="1" applyFill="1" applyAlignment="1" applyProtection="1">
      <alignment vertical="center"/>
      <protection hidden="1"/>
    </xf>
    <xf numFmtId="169" fontId="26" fillId="2" borderId="0" xfId="0" applyNumberFormat="1" applyFont="1" applyFill="1" applyAlignment="1" applyProtection="1">
      <alignment vertical="center"/>
      <protection hidden="1"/>
    </xf>
    <xf numFmtId="169" fontId="29" fillId="2" borderId="0" xfId="0" applyNumberFormat="1" applyFont="1" applyFill="1" applyAlignment="1" applyProtection="1">
      <alignment vertical="center" wrapText="1"/>
      <protection hidden="1"/>
    </xf>
    <xf numFmtId="10" fontId="23" fillId="2" borderId="0" xfId="253" applyNumberFormat="1" applyFont="1" applyFill="1" applyBorder="1" applyAlignment="1" applyProtection="1">
      <alignment vertical="center"/>
      <protection hidden="1"/>
    </xf>
    <xf numFmtId="0" fontId="24" fillId="25" borderId="17" xfId="0" applyFont="1" applyFill="1" applyBorder="1" applyAlignment="1" applyProtection="1">
      <alignment horizontal="right" vertical="center"/>
      <protection locked="0"/>
    </xf>
    <xf numFmtId="0" fontId="24" fillId="25" borderId="15" xfId="0" applyFont="1" applyFill="1" applyBorder="1" applyAlignment="1" applyProtection="1">
      <alignment vertical="center"/>
      <protection locked="0"/>
    </xf>
    <xf numFmtId="169" fontId="24" fillId="25" borderId="0" xfId="0" applyNumberFormat="1" applyFont="1" applyFill="1" applyAlignment="1" applyProtection="1">
      <alignment horizontal="left" vertical="center"/>
      <protection locked="0"/>
    </xf>
    <xf numFmtId="49" fontId="42" fillId="2" borderId="18" xfId="257" quotePrefix="1" applyNumberFormat="1" applyFont="1" applyFill="1" applyBorder="1" applyAlignment="1" applyProtection="1">
      <alignment horizontal="left" vertical="center" wrapText="1" indent="2"/>
      <protection hidden="1"/>
    </xf>
    <xf numFmtId="49" fontId="23" fillId="2" borderId="0" xfId="0" quotePrefix="1" applyNumberFormat="1" applyFont="1" applyFill="1" applyAlignment="1" applyProtection="1">
      <alignment horizontal="left" vertical="center"/>
      <protection hidden="1"/>
    </xf>
    <xf numFmtId="0" fontId="31" fillId="2" borderId="15" xfId="0" applyFont="1" applyFill="1" applyBorder="1" applyAlignment="1" applyProtection="1">
      <alignment horizontal="left" vertical="center" indent="2"/>
      <protection hidden="1"/>
    </xf>
    <xf numFmtId="0" fontId="31" fillId="2" borderId="15" xfId="0" applyFont="1" applyFill="1" applyBorder="1" applyAlignment="1" applyProtection="1">
      <alignment horizontal="left" vertical="center"/>
      <protection hidden="1"/>
    </xf>
    <xf numFmtId="49" fontId="23" fillId="2" borderId="0" xfId="0" quotePrefix="1" applyNumberFormat="1" applyFont="1" applyFill="1" applyAlignment="1" applyProtection="1">
      <alignment vertical="center"/>
      <protection hidden="1"/>
    </xf>
    <xf numFmtId="169" fontId="24" fillId="25" borderId="0" xfId="0" applyNumberFormat="1" applyFont="1" applyFill="1" applyAlignment="1" applyProtection="1">
      <alignment vertical="center" wrapText="1"/>
      <protection locked="0"/>
    </xf>
    <xf numFmtId="49" fontId="23" fillId="2" borderId="20" xfId="0" quotePrefix="1" applyNumberFormat="1" applyFont="1" applyFill="1" applyBorder="1" applyAlignment="1" applyProtection="1">
      <alignment horizontal="left" vertical="center" indent="2"/>
      <protection hidden="1"/>
    </xf>
    <xf numFmtId="49" fontId="23" fillId="2" borderId="20" xfId="0" quotePrefix="1" applyNumberFormat="1" applyFont="1" applyFill="1" applyBorder="1" applyAlignment="1" applyProtection="1">
      <alignment horizontal="left" vertical="center"/>
      <protection hidden="1"/>
    </xf>
    <xf numFmtId="0" fontId="27" fillId="2" borderId="16" xfId="142" applyFont="1" applyFill="1" applyBorder="1" applyAlignment="1" applyProtection="1">
      <alignment horizontal="left" vertical="center"/>
      <protection hidden="1"/>
    </xf>
    <xf numFmtId="49" fontId="41" fillId="2" borderId="0" xfId="257" quotePrefix="1" applyNumberFormat="1" applyFill="1" applyBorder="1" applyAlignment="1" applyProtection="1">
      <alignment vertical="center" wrapText="1"/>
      <protection hidden="1"/>
    </xf>
    <xf numFmtId="0" fontId="24" fillId="2" borderId="0" xfId="0" quotePrefix="1" applyFont="1" applyFill="1" applyAlignment="1" applyProtection="1">
      <alignment vertical="center" wrapText="1"/>
      <protection hidden="1"/>
    </xf>
    <xf numFmtId="49" fontId="42" fillId="2" borderId="0" xfId="257" quotePrefix="1" applyNumberFormat="1" applyFont="1" applyFill="1" applyBorder="1" applyAlignment="1" applyProtection="1">
      <alignment vertical="center" wrapText="1"/>
      <protection hidden="1"/>
    </xf>
    <xf numFmtId="0" fontId="41" fillId="2" borderId="0" xfId="257" quotePrefix="1" applyNumberFormat="1" applyFill="1" applyBorder="1" applyAlignment="1" applyProtection="1">
      <alignment horizontal="left" vertical="center" wrapText="1"/>
      <protection hidden="1"/>
    </xf>
    <xf numFmtId="0" fontId="23" fillId="25" borderId="16" xfId="0" applyFont="1" applyFill="1" applyBorder="1" applyAlignment="1" applyProtection="1">
      <alignment horizontal="center" vertical="center"/>
      <protection locked="0"/>
    </xf>
    <xf numFmtId="0" fontId="23" fillId="2" borderId="15" xfId="0" applyFont="1" applyFill="1" applyBorder="1" applyAlignment="1" applyProtection="1">
      <alignment horizontal="center" vertical="center"/>
      <protection hidden="1"/>
    </xf>
    <xf numFmtId="0" fontId="23" fillId="2" borderId="0" xfId="0" applyFont="1" applyFill="1" applyAlignment="1" applyProtection="1">
      <alignment horizontal="center" vertical="center"/>
      <protection hidden="1"/>
    </xf>
    <xf numFmtId="169" fontId="24" fillId="25" borderId="15" xfId="0" applyNumberFormat="1" applyFont="1" applyFill="1" applyBorder="1" applyAlignment="1" applyProtection="1">
      <alignment horizontal="center" vertical="center"/>
      <protection locked="0"/>
    </xf>
    <xf numFmtId="169" fontId="24" fillId="25" borderId="0" xfId="0" applyNumberFormat="1" applyFont="1" applyFill="1" applyAlignment="1" applyProtection="1">
      <alignment horizontal="center" vertical="center"/>
      <protection locked="0"/>
    </xf>
    <xf numFmtId="0" fontId="23" fillId="2" borderId="19" xfId="0" applyFont="1" applyFill="1" applyBorder="1" applyAlignment="1" applyProtection="1">
      <alignment horizontal="center" vertical="center"/>
      <protection hidden="1"/>
    </xf>
    <xf numFmtId="0" fontId="23" fillId="2" borderId="16" xfId="0" applyFont="1" applyFill="1" applyBorder="1" applyAlignment="1" applyProtection="1">
      <alignment horizontal="center" vertical="center"/>
      <protection hidden="1"/>
    </xf>
    <xf numFmtId="9" fontId="24" fillId="25" borderId="19" xfId="0" applyNumberFormat="1" applyFont="1" applyFill="1" applyBorder="1" applyAlignment="1" applyProtection="1">
      <alignment horizontal="center" vertical="center"/>
      <protection locked="0"/>
    </xf>
    <xf numFmtId="9" fontId="24" fillId="25" borderId="16" xfId="0" applyNumberFormat="1" applyFont="1" applyFill="1" applyBorder="1" applyAlignment="1" applyProtection="1">
      <alignment horizontal="center" vertical="center"/>
      <protection locked="0"/>
    </xf>
    <xf numFmtId="0" fontId="23" fillId="2" borderId="18" xfId="0" applyFont="1" applyFill="1" applyBorder="1" applyAlignment="1" applyProtection="1">
      <alignment horizontal="center" vertical="center"/>
      <protection hidden="1"/>
    </xf>
    <xf numFmtId="169" fontId="24" fillId="25" borderId="18" xfId="0" applyNumberFormat="1" applyFont="1" applyFill="1" applyBorder="1" applyAlignment="1" applyProtection="1">
      <alignment horizontal="center" vertical="center"/>
      <protection locked="0"/>
    </xf>
    <xf numFmtId="0" fontId="23" fillId="2" borderId="20" xfId="0" applyFont="1" applyFill="1" applyBorder="1" applyAlignment="1" applyProtection="1">
      <alignment horizontal="center" vertical="center"/>
      <protection hidden="1"/>
    </xf>
    <xf numFmtId="0" fontId="23" fillId="2" borderId="10" xfId="0" applyFont="1" applyFill="1" applyBorder="1" applyAlignment="1" applyProtection="1">
      <alignment horizontal="center" vertical="center"/>
      <protection hidden="1"/>
    </xf>
    <xf numFmtId="0" fontId="35" fillId="2" borderId="0" xfId="0" applyFont="1" applyFill="1" applyAlignment="1" applyProtection="1">
      <alignment horizontal="center" vertical="center"/>
      <protection hidden="1"/>
    </xf>
    <xf numFmtId="0" fontId="36" fillId="2" borderId="0" xfId="0" applyFont="1" applyFill="1" applyAlignment="1" applyProtection="1">
      <alignment horizontal="left" vertical="center" wrapText="1"/>
      <protection hidden="1"/>
    </xf>
    <xf numFmtId="0" fontId="38" fillId="2" borderId="0" xfId="0" applyFont="1" applyFill="1" applyAlignment="1" applyProtection="1">
      <alignment horizontal="left" vertical="center" wrapText="1"/>
      <protection hidden="1"/>
    </xf>
    <xf numFmtId="0" fontId="28" fillId="2" borderId="0" xfId="0" applyFont="1" applyFill="1" applyProtection="1">
      <protection locked="0"/>
    </xf>
    <xf numFmtId="0" fontId="26" fillId="2" borderId="0" xfId="0" applyFont="1" applyFill="1" applyProtection="1">
      <protection locked="0"/>
    </xf>
    <xf numFmtId="9" fontId="24" fillId="25" borderId="0" xfId="0" applyNumberFormat="1" applyFont="1" applyFill="1" applyAlignment="1" applyProtection="1">
      <alignment horizontal="center" vertical="center"/>
      <protection locked="0" hidden="1"/>
    </xf>
    <xf numFmtId="0" fontId="24" fillId="25" borderId="0" xfId="0" applyFont="1" applyFill="1" applyAlignment="1" applyProtection="1">
      <alignment horizontal="center" vertical="center"/>
      <protection locked="0" hidden="1"/>
    </xf>
    <xf numFmtId="0" fontId="0" fillId="2" borderId="0" xfId="0" applyFill="1" applyProtection="1">
      <protection locked="0"/>
    </xf>
    <xf numFmtId="0" fontId="31" fillId="2" borderId="0" xfId="0" applyFont="1" applyFill="1" applyProtection="1">
      <protection locked="0" hidden="1"/>
    </xf>
    <xf numFmtId="49" fontId="24" fillId="2" borderId="15" xfId="0" quotePrefix="1" applyNumberFormat="1" applyFont="1" applyFill="1" applyBorder="1" applyAlignment="1" applyProtection="1">
      <alignment horizontal="left" indent="2"/>
      <protection locked="0" hidden="1"/>
    </xf>
    <xf numFmtId="0" fontId="31" fillId="2" borderId="0" xfId="0" applyFont="1" applyFill="1" applyAlignment="1" applyProtection="1">
      <alignment horizontal="left"/>
      <protection locked="0" hidden="1"/>
    </xf>
    <xf numFmtId="0" fontId="24" fillId="2" borderId="15" xfId="0" applyFont="1" applyFill="1" applyBorder="1" applyAlignment="1" applyProtection="1">
      <alignment horizontal="left" indent="2"/>
      <protection locked="0" hidden="1"/>
    </xf>
    <xf numFmtId="49" fontId="24" fillId="2" borderId="0" xfId="0" quotePrefix="1" applyNumberFormat="1" applyFont="1" applyFill="1" applyAlignment="1" applyProtection="1">
      <alignment horizontal="left" indent="2"/>
      <protection locked="0" hidden="1"/>
    </xf>
    <xf numFmtId="49" fontId="24" fillId="2" borderId="13" xfId="0" quotePrefix="1" applyNumberFormat="1" applyFont="1" applyFill="1" applyBorder="1" applyAlignment="1" applyProtection="1">
      <alignment horizontal="left" indent="2"/>
      <protection locked="0" hidden="1"/>
    </xf>
    <xf numFmtId="0" fontId="28" fillId="2" borderId="0" xfId="0" applyFont="1" applyFill="1" applyAlignment="1" applyProtection="1">
      <alignment horizontal="left"/>
      <protection locked="0"/>
    </xf>
    <xf numFmtId="0" fontId="28" fillId="2" borderId="0" xfId="0" applyFont="1" applyFill="1" applyAlignment="1" applyProtection="1">
      <alignment horizontal="right"/>
      <protection locked="0"/>
    </xf>
    <xf numFmtId="9" fontId="24" fillId="25" borderId="0" xfId="0" applyNumberFormat="1" applyFont="1" applyFill="1" applyAlignment="1" applyProtection="1">
      <alignment vertical="center"/>
      <protection locked="0"/>
    </xf>
    <xf numFmtId="0" fontId="44" fillId="2" borderId="16" xfId="0" applyFont="1" applyFill="1" applyBorder="1" applyProtection="1">
      <protection locked="0"/>
    </xf>
    <xf numFmtId="0" fontId="28" fillId="2" borderId="16" xfId="0" applyFont="1" applyFill="1" applyBorder="1" applyProtection="1">
      <protection locked="0"/>
    </xf>
    <xf numFmtId="0" fontId="33" fillId="2" borderId="0" xfId="0" applyFont="1" applyFill="1" applyAlignment="1" applyProtection="1">
      <alignment horizontal="left"/>
      <protection locked="0"/>
    </xf>
    <xf numFmtId="170" fontId="33" fillId="2" borderId="0" xfId="255" applyNumberFormat="1" applyFont="1" applyFill="1" applyAlignment="1" applyProtection="1">
      <alignment horizontal="right"/>
      <protection locked="0"/>
    </xf>
    <xf numFmtId="9" fontId="31" fillId="2" borderId="0" xfId="0" applyNumberFormat="1" applyFont="1" applyFill="1" applyAlignment="1" applyProtection="1">
      <alignment horizontal="left"/>
      <protection locked="0" hidden="1"/>
    </xf>
    <xf numFmtId="9" fontId="33" fillId="2" borderId="0" xfId="253" applyFont="1" applyFill="1" applyAlignment="1" applyProtection="1">
      <alignment horizontal="right"/>
      <protection locked="0"/>
    </xf>
    <xf numFmtId="0" fontId="33" fillId="2" borderId="0" xfId="0" applyFont="1" applyFill="1" applyProtection="1">
      <protection locked="0"/>
    </xf>
    <xf numFmtId="10" fontId="33" fillId="2" borderId="0" xfId="0" applyNumberFormat="1" applyFont="1" applyFill="1" applyProtection="1">
      <protection locked="0"/>
    </xf>
    <xf numFmtId="10" fontId="33" fillId="2" borderId="0" xfId="0" applyNumberFormat="1" applyFont="1" applyFill="1" applyAlignment="1" applyProtection="1">
      <alignment horizontal="right"/>
      <protection locked="0"/>
    </xf>
    <xf numFmtId="0" fontId="33" fillId="2" borderId="0" xfId="0" applyFont="1" applyFill="1" applyAlignment="1" applyProtection="1">
      <alignment horizontal="right"/>
      <protection locked="0"/>
    </xf>
    <xf numFmtId="10" fontId="31" fillId="2" borderId="0" xfId="0" applyNumberFormat="1" applyFont="1" applyFill="1" applyAlignment="1" applyProtection="1">
      <alignment horizontal="right"/>
      <protection locked="0" hidden="1"/>
    </xf>
    <xf numFmtId="0" fontId="34" fillId="2" borderId="0" xfId="0" applyFont="1" applyFill="1" applyAlignment="1" applyProtection="1">
      <alignment horizontal="left"/>
      <protection locked="0"/>
    </xf>
    <xf numFmtId="10" fontId="34" fillId="2" borderId="0" xfId="0" applyNumberFormat="1" applyFont="1" applyFill="1" applyAlignment="1" applyProtection="1">
      <alignment horizontal="right"/>
      <protection locked="0"/>
    </xf>
    <xf numFmtId="9" fontId="34" fillId="2" borderId="0" xfId="0" applyNumberFormat="1" applyFont="1" applyFill="1" applyAlignment="1" applyProtection="1">
      <alignment horizontal="right"/>
      <protection locked="0"/>
    </xf>
    <xf numFmtId="0" fontId="27" fillId="2" borderId="16" xfId="142" applyFont="1" applyFill="1" applyBorder="1" applyAlignment="1" applyProtection="1">
      <alignment vertical="center"/>
    </xf>
    <xf numFmtId="0" fontId="27" fillId="2" borderId="0" xfId="142" applyFont="1" applyFill="1" applyAlignment="1" applyProtection="1">
      <alignment vertical="center"/>
    </xf>
    <xf numFmtId="0" fontId="28" fillId="2" borderId="0" xfId="0" applyFont="1" applyFill="1" applyProtection="1"/>
    <xf numFmtId="0" fontId="28" fillId="2" borderId="0" xfId="0" applyFont="1" applyFill="1" applyAlignment="1" applyProtection="1">
      <alignment horizontal="left"/>
    </xf>
    <xf numFmtId="0" fontId="28" fillId="2" borderId="0" xfId="0" applyFont="1" applyFill="1" applyAlignment="1" applyProtection="1">
      <alignment horizontal="right"/>
    </xf>
    <xf numFmtId="0" fontId="25" fillId="2" borderId="0" xfId="1" applyFont="1" applyFill="1" applyAlignment="1" applyProtection="1">
      <alignment horizontal="center" vertical="center"/>
    </xf>
    <xf numFmtId="0" fontId="26" fillId="2" borderId="0" xfId="0" applyFont="1" applyFill="1" applyProtection="1"/>
    <xf numFmtId="0" fontId="24" fillId="2" borderId="0" xfId="1" applyFont="1" applyFill="1" applyAlignment="1" applyProtection="1">
      <alignment horizontal="left" vertical="center" wrapText="1"/>
    </xf>
    <xf numFmtId="0" fontId="26" fillId="2" borderId="0" xfId="0" applyFont="1" applyFill="1" applyAlignment="1" applyProtection="1">
      <alignment horizontal="left" vertical="top" wrapText="1"/>
    </xf>
    <xf numFmtId="0" fontId="23" fillId="27" borderId="0" xfId="256" applyFont="1" applyFill="1" applyAlignment="1" applyProtection="1">
      <alignment vertical="center" wrapText="1"/>
    </xf>
    <xf numFmtId="0" fontId="26" fillId="2" borderId="0" xfId="0" applyFont="1" applyFill="1" applyAlignment="1" applyProtection="1">
      <alignment vertical="center"/>
    </xf>
    <xf numFmtId="0" fontId="28" fillId="2" borderId="0" xfId="0" applyFont="1" applyFill="1" applyAlignment="1" applyProtection="1">
      <alignment vertical="center"/>
    </xf>
    <xf numFmtId="0" fontId="24" fillId="2" borderId="0" xfId="256" quotePrefix="1" applyFont="1" applyFill="1" applyAlignment="1" applyProtection="1">
      <alignment horizontal="left" vertical="center" wrapText="1"/>
    </xf>
    <xf numFmtId="0" fontId="25" fillId="2" borderId="0" xfId="256" applyFont="1" applyFill="1" applyAlignment="1" applyProtection="1">
      <alignment horizontal="left" vertical="center" wrapText="1"/>
    </xf>
    <xf numFmtId="0" fontId="28" fillId="2" borderId="0" xfId="0" applyFont="1" applyFill="1" applyAlignment="1" applyProtection="1">
      <alignment horizontal="left" vertical="center"/>
    </xf>
    <xf numFmtId="0" fontId="24" fillId="2" borderId="0" xfId="0" applyFont="1" applyFill="1" applyProtection="1"/>
    <xf numFmtId="0" fontId="23" fillId="25" borderId="0" xfId="256" applyFont="1" applyFill="1" applyAlignment="1" applyProtection="1">
      <alignment vertical="center" wrapText="1"/>
    </xf>
    <xf numFmtId="0" fontId="24" fillId="26" borderId="0" xfId="256" applyFont="1" applyFill="1" applyAlignment="1" applyProtection="1">
      <alignment vertical="center" wrapText="1"/>
    </xf>
    <xf numFmtId="0" fontId="24" fillId="0" borderId="0" xfId="256" applyFont="1" applyAlignment="1" applyProtection="1">
      <alignment vertical="top" wrapText="1"/>
    </xf>
    <xf numFmtId="0" fontId="24" fillId="26" borderId="0" xfId="256" applyFont="1" applyFill="1" applyAlignment="1" applyProtection="1">
      <alignment horizontal="left" vertical="center" wrapText="1"/>
    </xf>
    <xf numFmtId="0" fontId="27" fillId="2" borderId="16" xfId="142" applyFont="1" applyFill="1" applyBorder="1" applyAlignment="1" applyProtection="1">
      <alignment horizontal="left" vertical="center"/>
    </xf>
    <xf numFmtId="0" fontId="25" fillId="2" borderId="0" xfId="1" applyFont="1" applyFill="1" applyAlignment="1" applyProtection="1">
      <alignment horizontal="center" vertical="center"/>
    </xf>
    <xf numFmtId="169" fontId="24" fillId="2" borderId="0" xfId="0" applyNumberFormat="1" applyFont="1" applyFill="1" applyAlignment="1" applyProtection="1">
      <alignment horizontal="left" vertical="center"/>
    </xf>
    <xf numFmtId="169" fontId="24" fillId="2" borderId="0" xfId="0" applyNumberFormat="1" applyFont="1" applyFill="1" applyAlignment="1" applyProtection="1">
      <alignment horizontal="left" vertical="center" wrapText="1"/>
    </xf>
    <xf numFmtId="9" fontId="24" fillId="0" borderId="0" xfId="0" applyNumberFormat="1" applyFont="1" applyAlignment="1" applyProtection="1">
      <alignment horizontal="left" vertical="center"/>
    </xf>
    <xf numFmtId="169" fontId="24" fillId="2" borderId="20" xfId="0" applyNumberFormat="1" applyFont="1" applyFill="1" applyBorder="1" applyAlignment="1" applyProtection="1">
      <alignment horizontal="left" vertical="center" wrapText="1"/>
    </xf>
    <xf numFmtId="10" fontId="24" fillId="2" borderId="0" xfId="0" applyNumberFormat="1" applyFont="1" applyFill="1" applyAlignment="1" applyProtection="1">
      <alignment horizontal="left" vertical="center"/>
    </xf>
    <xf numFmtId="0" fontId="28" fillId="2" borderId="0" xfId="0" applyFont="1" applyFill="1" applyAlignment="1" applyProtection="1">
      <alignment horizontal="right" vertical="center"/>
    </xf>
    <xf numFmtId="0" fontId="28" fillId="2" borderId="15" xfId="0" applyFont="1" applyFill="1" applyBorder="1" applyProtection="1"/>
    <xf numFmtId="0" fontId="28" fillId="2" borderId="15" xfId="0" applyFont="1" applyFill="1" applyBorder="1" applyAlignment="1" applyProtection="1">
      <alignment horizontal="left"/>
    </xf>
    <xf numFmtId="169" fontId="24" fillId="2" borderId="0" xfId="0" applyNumberFormat="1" applyFont="1" applyFill="1" applyProtection="1"/>
    <xf numFmtId="0" fontId="28" fillId="2" borderId="16" xfId="0" applyFont="1" applyFill="1" applyBorder="1" applyProtection="1"/>
    <xf numFmtId="0" fontId="28" fillId="2" borderId="16" xfId="0" applyFont="1" applyFill="1" applyBorder="1" applyAlignment="1" applyProtection="1">
      <alignment horizontal="left"/>
    </xf>
    <xf numFmtId="0" fontId="28" fillId="2" borderId="0" xfId="0" applyFont="1" applyFill="1" applyBorder="1" applyProtection="1"/>
    <xf numFmtId="0" fontId="28" fillId="2" borderId="0" xfId="0" applyFont="1" applyFill="1" applyBorder="1" applyAlignment="1" applyProtection="1">
      <alignment horizontal="left"/>
    </xf>
    <xf numFmtId="0" fontId="0" fillId="2" borderId="0" xfId="0" applyFill="1" applyProtection="1"/>
    <xf numFmtId="0" fontId="24" fillId="2" borderId="0" xfId="1" applyFont="1" applyFill="1" applyProtection="1"/>
    <xf numFmtId="0" fontId="24" fillId="2" borderId="16" xfId="1" applyFont="1" applyFill="1" applyBorder="1" applyProtection="1"/>
    <xf numFmtId="0" fontId="24" fillId="2" borderId="16" xfId="0" applyFont="1" applyFill="1" applyBorder="1" applyProtection="1"/>
    <xf numFmtId="0" fontId="23" fillId="2" borderId="0" xfId="0" applyFont="1" applyFill="1" applyAlignment="1" applyProtection="1">
      <alignment horizontal="center" vertical="center"/>
    </xf>
    <xf numFmtId="0" fontId="23" fillId="2" borderId="0" xfId="0" applyFont="1" applyFill="1" applyAlignment="1" applyProtection="1">
      <alignment vertical="center"/>
    </xf>
    <xf numFmtId="0" fontId="24" fillId="2" borderId="0" xfId="0" applyFont="1" applyFill="1" applyAlignment="1" applyProtection="1">
      <alignment horizontal="center" vertical="center"/>
    </xf>
    <xf numFmtId="169" fontId="24" fillId="2" borderId="0" xfId="0" applyNumberFormat="1" applyFont="1" applyFill="1" applyAlignment="1" applyProtection="1">
      <alignment horizontal="center"/>
    </xf>
    <xf numFmtId="0" fontId="24" fillId="2" borderId="0" xfId="0" applyFont="1" applyFill="1" applyAlignment="1" applyProtection="1">
      <alignment vertical="center"/>
    </xf>
    <xf numFmtId="9" fontId="24" fillId="2" borderId="0" xfId="0" applyNumberFormat="1" applyFont="1" applyFill="1" applyAlignment="1" applyProtection="1">
      <alignment horizontal="center"/>
    </xf>
    <xf numFmtId="0" fontId="24" fillId="2" borderId="10" xfId="0" applyFont="1" applyFill="1" applyBorder="1" applyAlignment="1" applyProtection="1">
      <alignment horizontal="right" vertical="center"/>
    </xf>
    <xf numFmtId="169" fontId="24" fillId="2" borderId="10" xfId="0" applyNumberFormat="1" applyFont="1" applyFill="1" applyBorder="1" applyAlignment="1" applyProtection="1">
      <alignment horizontal="right" vertical="center"/>
    </xf>
    <xf numFmtId="0" fontId="24" fillId="2" borderId="0" xfId="0" applyFont="1" applyFill="1" applyAlignment="1" applyProtection="1">
      <alignment horizontal="right" vertical="center"/>
    </xf>
    <xf numFmtId="169" fontId="24" fillId="2" borderId="0" xfId="0" applyNumberFormat="1" applyFont="1" applyFill="1" applyAlignment="1" applyProtection="1">
      <alignment horizontal="right" vertical="center"/>
    </xf>
    <xf numFmtId="0" fontId="25" fillId="2" borderId="0" xfId="1" applyFont="1" applyFill="1" applyProtection="1"/>
    <xf numFmtId="169" fontId="24" fillId="2" borderId="0" xfId="0" applyNumberFormat="1" applyFont="1" applyFill="1" applyAlignment="1" applyProtection="1">
      <alignment vertical="center"/>
    </xf>
    <xf numFmtId="169" fontId="26" fillId="2" borderId="0" xfId="0" applyNumberFormat="1" applyFont="1" applyFill="1" applyProtection="1"/>
    <xf numFmtId="10" fontId="23" fillId="2" borderId="0" xfId="253" applyNumberFormat="1" applyFont="1" applyFill="1" applyBorder="1" applyAlignment="1" applyProtection="1">
      <alignment vertical="center"/>
    </xf>
    <xf numFmtId="0" fontId="27" fillId="2" borderId="0" xfId="142" applyFont="1" applyFill="1" applyAlignment="1" applyProtection="1">
      <alignment vertical="center"/>
      <protection hidden="1"/>
    </xf>
    <xf numFmtId="169" fontId="24" fillId="2" borderId="0" xfId="0" applyNumberFormat="1" applyFont="1" applyFill="1" applyAlignment="1" applyProtection="1">
      <alignment horizontal="left" vertical="center" indent="4"/>
    </xf>
    <xf numFmtId="43" fontId="23" fillId="2" borderId="0" xfId="254" applyFont="1" applyFill="1" applyBorder="1" applyAlignment="1" applyProtection="1">
      <alignment vertical="center"/>
    </xf>
    <xf numFmtId="0" fontId="26" fillId="2" borderId="0" xfId="0" applyFont="1" applyFill="1" applyBorder="1" applyProtection="1"/>
  </cellXfs>
  <cellStyles count="258">
    <cellStyle name="20 % - Akzent1 2" xfId="2" xr:uid="{43221C24-F256-4DEF-8DE4-1A3A4F9E98F3}"/>
    <cellStyle name="20 % - Akzent1 3" xfId="3" xr:uid="{E3B575DB-8BE2-442F-B615-F3DD3CA3F1C9}"/>
    <cellStyle name="20 % - Akzent2 2" xfId="4" xr:uid="{C35804B5-E955-4E2B-9EA1-FF02784212CA}"/>
    <cellStyle name="20 % - Akzent2 3" xfId="5" xr:uid="{F3C344B1-A6BD-460E-B4CB-C3260DC3505C}"/>
    <cellStyle name="20 % - Akzent3 2" xfId="6" xr:uid="{F4AAB2F6-543F-4BA3-A5C4-FA14472E92EF}"/>
    <cellStyle name="20 % - Akzent3 3" xfId="7" xr:uid="{A07726AF-D0A6-4E6F-9E53-B857BFDF29F9}"/>
    <cellStyle name="20 % - Akzent4 2" xfId="8" xr:uid="{B9677D7F-CD8E-4425-9649-F141C65EB450}"/>
    <cellStyle name="20 % - Akzent4 3" xfId="9" xr:uid="{7C83E3A1-6696-445B-BBE7-C219A1BC72D9}"/>
    <cellStyle name="20 % - Akzent5 2" xfId="10" xr:uid="{6ACC5CD8-B4FC-4D1B-BC97-8E612A0B5BB3}"/>
    <cellStyle name="20 % - Akzent5 3" xfId="11" xr:uid="{6BF6E3F7-63CA-4928-8CB4-B78C94BA6281}"/>
    <cellStyle name="20 % - Akzent6 2" xfId="12" xr:uid="{BC554273-F6D6-4D8E-A111-B286FD697B66}"/>
    <cellStyle name="20 % - Akzent6 3" xfId="13" xr:uid="{DB7BAA11-54F9-4A9C-B727-302B37653F69}"/>
    <cellStyle name="40 % - Akzent1 2" xfId="14" xr:uid="{5F97FD72-AE09-44A0-9507-BFDF4F7B4E77}"/>
    <cellStyle name="40 % - Akzent1 3" xfId="15" xr:uid="{A5F4EEB9-BC14-4F91-AD93-1095A10EF5A6}"/>
    <cellStyle name="40 % - Akzent2 2" xfId="16" xr:uid="{5D31D357-8D04-4EAD-B974-20E0A7975B4D}"/>
    <cellStyle name="40 % - Akzent2 3" xfId="17" xr:uid="{A225E767-E40F-4ED8-9434-44AD782621D6}"/>
    <cellStyle name="40 % - Akzent3 2" xfId="18" xr:uid="{4F147A1E-8DA2-475A-B2A2-CA4AEC71A065}"/>
    <cellStyle name="40 % - Akzent3 3" xfId="19" xr:uid="{76298965-123A-4EF3-A822-AA34CA638692}"/>
    <cellStyle name="40 % - Akzent4 2" xfId="20" xr:uid="{54A14427-A7D0-48D1-89B1-84FBB6A6FB92}"/>
    <cellStyle name="40 % - Akzent4 3" xfId="21" xr:uid="{99FEFA13-2F49-4E41-993A-3A2A07E04075}"/>
    <cellStyle name="40 % - Akzent5 2" xfId="22" xr:uid="{34CB7ED8-5613-4D3D-9F38-D390870426B8}"/>
    <cellStyle name="40 % - Akzent5 3" xfId="23" xr:uid="{285C5266-F3F3-4E06-9622-E4AAA9E987F8}"/>
    <cellStyle name="40 % - Akzent6 2" xfId="24" xr:uid="{BE36348B-C328-422C-BB8B-B38DD4EFEA52}"/>
    <cellStyle name="40 % - Akzent6 3" xfId="25" xr:uid="{049D78AE-3F07-470A-AFAE-E8D72FFC1424}"/>
    <cellStyle name="60 % - Akzent1 2" xfId="26" xr:uid="{F75B9300-565B-4330-ADB1-0EE02D7B0CEF}"/>
    <cellStyle name="60 % - Akzent1 3" xfId="27" xr:uid="{124F8B3C-37BE-45C1-A443-6518F90B9E6D}"/>
    <cellStyle name="60 % - Akzent2 2" xfId="28" xr:uid="{0FCDF636-1162-4F54-BD61-BF659F31D120}"/>
    <cellStyle name="60 % - Akzent2 3" xfId="29" xr:uid="{6EA9917C-DB39-420F-B544-77D319DFAEEB}"/>
    <cellStyle name="60 % - Akzent3 2" xfId="30" xr:uid="{D4713E7E-3611-495D-8014-729A1113F4D3}"/>
    <cellStyle name="60 % - Akzent3 3" xfId="31" xr:uid="{007595FB-A6F5-4566-B1EF-0FA4CAEAB317}"/>
    <cellStyle name="60 % - Akzent4 2" xfId="32" xr:uid="{B3762A72-E237-4690-A71B-9C4142B7F762}"/>
    <cellStyle name="60 % - Akzent4 3" xfId="33" xr:uid="{1BCFD86E-7D4B-4B07-BF2B-42AE6E0C7582}"/>
    <cellStyle name="60 % - Akzent5 2" xfId="34" xr:uid="{35DA51B2-2547-4ACD-9ED0-057131DEA1A7}"/>
    <cellStyle name="60 % - Akzent5 3" xfId="35" xr:uid="{FF2F5CF8-EC73-4BA9-B704-6BFDEF8AF1D2}"/>
    <cellStyle name="60 % - Akzent6 2" xfId="36" xr:uid="{D7883A78-5A47-49C0-985D-8D67EC803938}"/>
    <cellStyle name="60 % - Akzent6 3" xfId="37" xr:uid="{161D2B35-7F9D-41E7-B463-78460A907934}"/>
    <cellStyle name="Akzent1 2" xfId="38" xr:uid="{85BB6F44-6BEF-40F0-8DCD-5D64A8C9E941}"/>
    <cellStyle name="Akzent1 3" xfId="39" xr:uid="{C5B63EC5-DCC4-4970-A6A8-E9231C9006B8}"/>
    <cellStyle name="Akzent2 2" xfId="40" xr:uid="{36F811F0-7FEC-4D64-8B78-C1C4B7CA2686}"/>
    <cellStyle name="Akzent2 3" xfId="41" xr:uid="{D9F74BEF-8316-4DEF-9C1D-D01483482365}"/>
    <cellStyle name="Akzent3 2" xfId="42" xr:uid="{BED079DA-74B7-41AD-9DCA-A3877FC0C57D}"/>
    <cellStyle name="Akzent3 3" xfId="43" xr:uid="{0121637C-F909-4109-B527-790B02191AFE}"/>
    <cellStyle name="Akzent4 2" xfId="44" xr:uid="{020FA645-07D3-4EC5-B49A-FDE72E834D56}"/>
    <cellStyle name="Akzent4 3" xfId="45" xr:uid="{C31B8917-36AF-40CA-A1DF-8CF0D404D52B}"/>
    <cellStyle name="Akzent5 2" xfId="46" xr:uid="{96886582-EA37-44CF-BF9B-6C6C65348A8C}"/>
    <cellStyle name="Akzent5 3" xfId="47" xr:uid="{7E626302-C844-43F1-ACFC-7DBAABEB187D}"/>
    <cellStyle name="Akzent6 2" xfId="48" xr:uid="{2966E4F0-6AB3-43F9-94AE-3590D6986338}"/>
    <cellStyle name="Akzent6 3" xfId="49" xr:uid="{CA9A8AFA-CC97-4E88-BA11-03C47153E3CF}"/>
    <cellStyle name="Ausgabe 2" xfId="50" xr:uid="{DD47C0B7-9A9E-46CE-B73F-B07ED7D7C317}"/>
    <cellStyle name="Ausgabe 3" xfId="51" xr:uid="{9FCAC2F8-851E-471D-B2D4-2FB0CC6BE848}"/>
    <cellStyle name="Berechnung 2" xfId="52" xr:uid="{60018762-E8FA-4A27-B152-A489B366295E}"/>
    <cellStyle name="Berechnung 3" xfId="53" xr:uid="{3C000E0D-FA81-4DA5-A735-29D2248C9798}"/>
    <cellStyle name="Eingabe 2" xfId="54" xr:uid="{99C965B1-E93E-46D5-A46A-A06657975C36}"/>
    <cellStyle name="Eingabe 3" xfId="55" xr:uid="{1DFA058B-A737-470F-AAE3-05D9492CBA4F}"/>
    <cellStyle name="Ergebnis 2" xfId="56" xr:uid="{746B94F4-01F1-446A-8668-80B92098D4D9}"/>
    <cellStyle name="Ergebnis 3" xfId="57" xr:uid="{447A4A49-2496-4B41-82FF-C13BC4CD6C3E}"/>
    <cellStyle name="Erklärender Text 2" xfId="58" xr:uid="{8100570D-B4DA-44AB-8BEA-AFDB17A73A66}"/>
    <cellStyle name="Erklärender Text 3" xfId="59" xr:uid="{89FE7B54-0CA4-4773-8F9D-DD9C8DDF3FDD}"/>
    <cellStyle name="Euro" xfId="60" xr:uid="{D438AECF-D5C6-4BC9-ADFF-B7C40B8EDF3C}"/>
    <cellStyle name="Euro 2" xfId="61" xr:uid="{A4BC8A0E-A78A-489C-AA5F-308233D339B4}"/>
    <cellStyle name="Euro 2 2" xfId="62" xr:uid="{7966E8B0-6EFC-46C4-8F87-9F84440FBB61}"/>
    <cellStyle name="Euro 2 2 2" xfId="63" xr:uid="{57EAB8D7-342A-4243-96E5-CCE161F0A077}"/>
    <cellStyle name="Euro 2 2 3" xfId="64" xr:uid="{D55D1AD0-FE38-4895-A2E2-D7530D2A1441}"/>
    <cellStyle name="Euro 2 2 4" xfId="65" xr:uid="{2221092F-214F-42A3-9A54-5F52E38B7F41}"/>
    <cellStyle name="Euro 2 3" xfId="66" xr:uid="{F0F8C132-1B11-4141-B1D8-52A92632E981}"/>
    <cellStyle name="Euro 2 4" xfId="67" xr:uid="{555858D4-EB28-4AD0-AE06-2AB2B2118023}"/>
    <cellStyle name="Euro 2 5" xfId="68" xr:uid="{67CF50DF-7DE9-46E2-8FB2-630697749CD1}"/>
    <cellStyle name="Euro 3" xfId="69" xr:uid="{967C8D86-4760-4A07-B7B0-8F02D5776E1E}"/>
    <cellStyle name="Euro 3 2" xfId="70" xr:uid="{D4ACAFA9-6081-4CB4-A61E-68BFB557F678}"/>
    <cellStyle name="Euro 3 3" xfId="71" xr:uid="{D4C5F003-3234-4932-A87A-B0CD362BFBE0}"/>
    <cellStyle name="Euro 3 4" xfId="72" xr:uid="{C738DC3A-D148-443D-B664-110BE3C1AFD2}"/>
    <cellStyle name="Euro 4" xfId="73" xr:uid="{788E6A78-A778-4719-A5B6-8EA7A58FF8CF}"/>
    <cellStyle name="Euro_Lebenshaltungskosten" xfId="74" xr:uid="{ABA75C91-56FC-4F34-B3E0-6D36E4D09DCA}"/>
    <cellStyle name="Excel Built-in Normal" xfId="75" xr:uid="{8C0E6B9F-1B51-4B18-BCBD-2A66B8F8E887}"/>
    <cellStyle name="Gut 2" xfId="76" xr:uid="{F6124296-596F-44B0-B931-913C837061CE}"/>
    <cellStyle name="Gut 3" xfId="77" xr:uid="{B6D450DC-FE0E-4B29-8B13-10F4F1420582}"/>
    <cellStyle name="Hyperlink 2" xfId="78" xr:uid="{50B6AADE-34FF-4E4A-ACB6-489308D28F0C}"/>
    <cellStyle name="Hyperlink 2 2" xfId="79" xr:uid="{6A387A66-44B3-4720-B5DC-8FFC4416DC5F}"/>
    <cellStyle name="Hyperlink 2 3" xfId="80" xr:uid="{21B6D0F0-19FD-4DA3-8DA8-87FD34DC8F8E}"/>
    <cellStyle name="Hyperlink 2 4" xfId="81" xr:uid="{07133B58-8E15-47A2-A38E-41B01D977965}"/>
    <cellStyle name="Hyperlink 3" xfId="82" xr:uid="{0610104A-22B9-40D6-84D0-6C8C1541809F}"/>
    <cellStyle name="Hyperlink 3 2" xfId="83" xr:uid="{D6DEC37A-3B57-4DBC-897E-FE2C6509E120}"/>
    <cellStyle name="Hyperlink 3 3" xfId="84" xr:uid="{583453B4-A6E9-4D6A-9166-89D150BABF5E}"/>
    <cellStyle name="Hyperlink 3 4" xfId="85" xr:uid="{42398AF5-6579-4E6F-BB39-3DC174620C4B}"/>
    <cellStyle name="Komma" xfId="254" builtinId="3"/>
    <cellStyle name="Komma 2" xfId="87" xr:uid="{F1AB0E7B-3FF1-4E4F-82F9-9DF4102B1032}"/>
    <cellStyle name="Komma 2 2" xfId="88" xr:uid="{16C90D80-F472-4512-AD7D-5A0681787CA9}"/>
    <cellStyle name="Komma 2 2 2" xfId="89" xr:uid="{BEC7A12A-3E02-44C1-88F5-AE91938D907F}"/>
    <cellStyle name="Komma 2 2 3" xfId="90" xr:uid="{128606DC-2DF6-45A4-ACBF-3D6C9B4B2AB6}"/>
    <cellStyle name="Komma 2 2 4" xfId="91" xr:uid="{18DD7809-DCAB-484A-A1A4-DC7EE331C941}"/>
    <cellStyle name="Komma 2 3" xfId="92" xr:uid="{5B05E807-585B-4DDA-8361-9349480C9AB7}"/>
    <cellStyle name="Komma 2 4" xfId="93" xr:uid="{832C062F-F34E-4EAC-A8EF-F7F64ED45E28}"/>
    <cellStyle name="Komma 2 5" xfId="94" xr:uid="{AE6B3C7C-50B1-49E2-955A-A631442189EF}"/>
    <cellStyle name="Komma 3" xfId="95" xr:uid="{107A84AF-469D-4A1D-B9F6-3CD7DBEB942A}"/>
    <cellStyle name="Komma 3 2" xfId="96" xr:uid="{A82C749F-05BD-48B5-8D6B-CCAF2B30310D}"/>
    <cellStyle name="Komma 3 3" xfId="97" xr:uid="{50B7D8EA-B4E8-48CA-8772-DC4B87E0CCC3}"/>
    <cellStyle name="Komma 3 4" xfId="98" xr:uid="{2718B37D-2290-48C6-AC0B-6496AEFF72AE}"/>
    <cellStyle name="Komma 4" xfId="99" xr:uid="{660EC413-94CA-40A7-9D08-26EDD8B983CA}"/>
    <cellStyle name="Komma 4 2" xfId="100" xr:uid="{9AD6F2DC-950E-46B6-9F12-3B62361C0CD0}"/>
    <cellStyle name="Komma 4 3" xfId="101" xr:uid="{27514E4F-3CFD-4CA3-A89A-EAD204949872}"/>
    <cellStyle name="Komma 4 4" xfId="102" xr:uid="{58C46D45-DE7D-48E2-83B1-81D2BD756081}"/>
    <cellStyle name="Komma 5" xfId="103" xr:uid="{2F3B9647-5EAC-4C18-8852-364DEED400DE}"/>
    <cellStyle name="Komma 6" xfId="86" xr:uid="{D3EC202C-15BA-459D-9890-1F3B2EF88265}"/>
    <cellStyle name="Link" xfId="257" builtinId="8"/>
    <cellStyle name="Neutral 2" xfId="104" xr:uid="{3B838F8D-AA2F-4B5C-B733-39FACB961A3D}"/>
    <cellStyle name="Neutral 3" xfId="105" xr:uid="{E0AD86B7-BCEE-4622-A651-B0AB7D5DB093}"/>
    <cellStyle name="Normal" xfId="256" xr:uid="{129A228E-8DEF-4CCD-888E-A665AE2FC053}"/>
    <cellStyle name="Notiz 2" xfId="106" xr:uid="{342C18A5-B7AE-4577-83E1-D83C06782E7E}"/>
    <cellStyle name="Notiz 2 2" xfId="107" xr:uid="{551F4C57-607A-4889-B8FE-2E4BD55B0F68}"/>
    <cellStyle name="Notiz 2 2 2" xfId="108" xr:uid="{9FF83327-2210-4AE1-A38C-6112FED77F95}"/>
    <cellStyle name="Notiz 2 2 3" xfId="109" xr:uid="{9E27C27F-C8CE-40E1-8FE3-9E279A7135FA}"/>
    <cellStyle name="Notiz 2 2 4" xfId="110" xr:uid="{44F1E751-17D0-44E5-8855-0DC30672A66B}"/>
    <cellStyle name="Notiz 2 3" xfId="111" xr:uid="{A3D32A94-A621-469B-BDF1-7AC4F418D904}"/>
    <cellStyle name="Notiz 2 4" xfId="112" xr:uid="{30DB58B8-C639-4153-989A-55F29A1DCC49}"/>
    <cellStyle name="Notiz 2 5" xfId="113" xr:uid="{02A7991F-FA41-4A1A-938A-68228D9D0E88}"/>
    <cellStyle name="Notiz 3" xfId="114" xr:uid="{5CDD69C2-47C2-42E3-9FDA-8C59D0571925}"/>
    <cellStyle name="Notiz 3 2" xfId="115" xr:uid="{9ABC79B2-EDE3-4E75-AAB7-C154A67339CC}"/>
    <cellStyle name="Notiz 3 3" xfId="116" xr:uid="{A1AD3078-E661-453D-B159-47E7FE8EB3FC}"/>
    <cellStyle name="Notiz 3 4" xfId="117" xr:uid="{C4B2EEBD-7445-4F7E-ABB2-CAAF72C47241}"/>
    <cellStyle name="Notiz 4" xfId="118" xr:uid="{26F94AC7-CEAB-42BD-A4C1-C4EB310FF413}"/>
    <cellStyle name="Notiz 4 2" xfId="119" xr:uid="{4B1CBC2E-E9DC-4C73-94AF-9426401A6AA2}"/>
    <cellStyle name="Notiz 4 3" xfId="120" xr:uid="{C2AF556E-CD3B-4A40-83DC-C0C37429AF01}"/>
    <cellStyle name="Notiz 4 4" xfId="121" xr:uid="{9FEB3966-76EC-44DD-AEFB-925D860DAA69}"/>
    <cellStyle name="Notiz 5" xfId="122" xr:uid="{C715743D-B8B1-4881-B7AE-7ECD6C160237}"/>
    <cellStyle name="Prozent" xfId="253" builtinId="5"/>
    <cellStyle name="Prozent 2" xfId="124" xr:uid="{8C9B8850-4E80-4CBF-A56A-6A4C886DF37E}"/>
    <cellStyle name="Prozent 2 2" xfId="125" xr:uid="{22FE44E3-B8DB-40A0-A698-6992A3D0E779}"/>
    <cellStyle name="Prozent 2 2 2" xfId="126" xr:uid="{836D3FCB-903B-4E01-B92A-B34B43AA585F}"/>
    <cellStyle name="Prozent 2 2 3" xfId="127" xr:uid="{DFAF1C51-3183-44B7-907A-DF2AAFF86BB8}"/>
    <cellStyle name="Prozent 2 2 4" xfId="128" xr:uid="{D62F5D95-19D4-42CE-9845-EAA93EBD2937}"/>
    <cellStyle name="Prozent 2 3" xfId="129" xr:uid="{F9EF485C-FCAA-445A-B64B-22161F69CC65}"/>
    <cellStyle name="Prozent 2 4" xfId="130" xr:uid="{10F0ACF2-A698-4125-A3DE-FB7D52EAB2B5}"/>
    <cellStyle name="Prozent 2 5" xfId="131" xr:uid="{06753289-6247-4AFE-BFF6-3750F9067DAE}"/>
    <cellStyle name="Prozent 3" xfId="132" xr:uid="{D5FA0AEE-9850-447E-9562-98E3E9F61983}"/>
    <cellStyle name="Prozent 3 2" xfId="133" xr:uid="{295D5FB7-3189-4FDC-A395-22BA006988A5}"/>
    <cellStyle name="Prozent 3 3" xfId="134" xr:uid="{B0FDD337-D164-4F43-9128-2C141F065682}"/>
    <cellStyle name="Prozent 3 4" xfId="135" xr:uid="{E8383A4F-7DC3-4459-A067-CA7FD2E48283}"/>
    <cellStyle name="Prozent 4" xfId="136" xr:uid="{EE1CCB69-0288-4D88-87E7-1D4ADDD91578}"/>
    <cellStyle name="Prozent 4 2" xfId="137" xr:uid="{44C36DA1-6901-4EEE-9833-DA408CD2235C}"/>
    <cellStyle name="Prozent 4 3" xfId="138" xr:uid="{48F5F69B-7C40-41E6-95A7-B4A04916A546}"/>
    <cellStyle name="Prozent 4 4" xfId="139" xr:uid="{AE2D4BED-4FEF-45AE-ADEA-F79BF6F7AFF7}"/>
    <cellStyle name="Prozent 5" xfId="123" xr:uid="{25BFECFF-8DDE-43F4-A199-0F8C0A9D0D7D}"/>
    <cellStyle name="Schlecht 2" xfId="140" xr:uid="{D68433DF-0922-4520-9F6C-D4E8AF797AAB}"/>
    <cellStyle name="Schlecht 3" xfId="141" xr:uid="{8BCFC310-93D7-4333-A495-A3964B726EC1}"/>
    <cellStyle name="Standard" xfId="0" builtinId="0"/>
    <cellStyle name="Standard 2" xfId="142" xr:uid="{16B65975-5798-45C2-8CD1-DD5FC85DD8E9}"/>
    <cellStyle name="Standard 2 2" xfId="143" xr:uid="{C84514C3-491E-4D3B-8D73-AF4A5A5E2251}"/>
    <cellStyle name="Standard 2 3" xfId="144" xr:uid="{D30BA7C4-86BB-4FDB-8DAF-D4F2CD786CDB}"/>
    <cellStyle name="Standard 2 4" xfId="145" xr:uid="{196C1649-CB5D-4094-B91C-1D672D4DF1DD}"/>
    <cellStyle name="Standard 3" xfId="146" xr:uid="{684ED60C-7BE1-4B60-9842-725304F23C99}"/>
    <cellStyle name="Standard 3 2" xfId="147" xr:uid="{03A849D3-B523-479D-8414-481FB633DB7D}"/>
    <cellStyle name="Standard 3 3" xfId="148" xr:uid="{CA02CC18-2D97-429D-9718-DB4882D989EB}"/>
    <cellStyle name="Standard 3 4" xfId="149" xr:uid="{0A7D5F2B-203E-4222-B349-655E0229BEAD}"/>
    <cellStyle name="Standard 4" xfId="150" xr:uid="{0ABC7D46-A061-4D7C-B3AB-AF42649F0616}"/>
    <cellStyle name="Standard 4 2" xfId="151" xr:uid="{207B3594-BCBD-41B7-BAAF-9367A013A69B}"/>
    <cellStyle name="Standard 4 2 2" xfId="152" xr:uid="{E40A8124-59CD-432D-9FD4-18ECB3C767C1}"/>
    <cellStyle name="Standard 4 2 2 2" xfId="153" xr:uid="{B0513E33-C3F0-46BA-9DE0-1ABD0ECA52AD}"/>
    <cellStyle name="Standard 4 2 2 2 2" xfId="154" xr:uid="{EA7F1002-F8D2-4C91-A837-9E8988F47CC1}"/>
    <cellStyle name="Standard 4 2 2 2 2 2" xfId="155" xr:uid="{DD6271B0-ACE4-4406-9639-F078B171785E}"/>
    <cellStyle name="Standard 4 2 2 2 3" xfId="156" xr:uid="{D247DA78-0143-4C11-A0BE-3D7484473ED7}"/>
    <cellStyle name="Standard 4 2 2 2 3 2" xfId="157" xr:uid="{0FE9FA74-FD8E-4EF1-A841-234BFFB04052}"/>
    <cellStyle name="Standard 4 2 2 2 4" xfId="158" xr:uid="{658D9C65-8375-42AE-B46A-29C511D70D3F}"/>
    <cellStyle name="Standard 4 2 2 2 4 2" xfId="159" xr:uid="{47E5EC65-EAFB-4079-A763-67EE92ECC1F6}"/>
    <cellStyle name="Standard 4 2 2 2 5" xfId="160" xr:uid="{DEB249B3-6C52-49D2-A10E-7BB8BD59CB37}"/>
    <cellStyle name="Standard 4 2 2 3" xfId="161" xr:uid="{80C92DCA-A268-4EFD-97E8-EFF9DC47B0B1}"/>
    <cellStyle name="Standard 4 2 2 3 2" xfId="162" xr:uid="{EDBBE301-15AF-47FB-927A-1CDAF4B075F0}"/>
    <cellStyle name="Standard 4 2 2 4" xfId="163" xr:uid="{93EA52D1-2A0A-417B-8F81-8C1E04584821}"/>
    <cellStyle name="Standard 4 2 2 4 2" xfId="164" xr:uid="{0DD0875A-FD46-439E-B1AB-E93B980ABB14}"/>
    <cellStyle name="Standard 4 2 2 5" xfId="165" xr:uid="{64C83CCA-4451-43FF-850A-04DB1D7AAA5A}"/>
    <cellStyle name="Standard 4 2 2 5 2" xfId="166" xr:uid="{8107D1CB-90D1-49C4-8AE8-641FEA8F2E4B}"/>
    <cellStyle name="Standard 4 2 2 6" xfId="167" xr:uid="{AEE87655-0F19-4044-9D3B-ED04F755199F}"/>
    <cellStyle name="Standard 4 2 3" xfId="168" xr:uid="{4C521636-84F2-44B3-BE0F-D61EEFC08459}"/>
    <cellStyle name="Standard 4 2 3 2" xfId="169" xr:uid="{316455D3-3504-42C7-B07B-3599E1C8863C}"/>
    <cellStyle name="Standard 4 2 3 2 2" xfId="170" xr:uid="{FFAC7F0F-1154-4D65-B710-17E1AD58F305}"/>
    <cellStyle name="Standard 4 2 3 3" xfId="171" xr:uid="{CB406C3B-92D3-45AD-9223-2A3B8999C08A}"/>
    <cellStyle name="Standard 4 2 3 3 2" xfId="172" xr:uid="{B35E5DA5-6E08-4441-83EC-3F41D7BCFB6E}"/>
    <cellStyle name="Standard 4 2 3 4" xfId="173" xr:uid="{462BF5D4-1162-4E59-BB87-76786510E740}"/>
    <cellStyle name="Standard 4 2 3 4 2" xfId="174" xr:uid="{638960E0-16C9-420B-A33A-14946D5925D0}"/>
    <cellStyle name="Standard 4 2 3 5" xfId="175" xr:uid="{88CB40FD-ACC9-44B6-82C3-B8994F5B9166}"/>
    <cellStyle name="Standard 4 2 4" xfId="176" xr:uid="{F14AC7CF-05DE-4F3B-8A9B-8693B7DCBDDD}"/>
    <cellStyle name="Standard 4 2 4 2" xfId="177" xr:uid="{4D2DE958-08F6-4323-A862-18A826AB2167}"/>
    <cellStyle name="Standard 4 2 5" xfId="178" xr:uid="{CD128CAD-E18A-450C-B6F4-F584E9261E77}"/>
    <cellStyle name="Standard 4 2 5 2" xfId="179" xr:uid="{4189576F-49D3-4371-814A-0B167F3B3F18}"/>
    <cellStyle name="Standard 4 2 6" xfId="180" xr:uid="{04DE3476-4B6E-456A-BAA1-F0A32C576D27}"/>
    <cellStyle name="Standard 4 2 6 2" xfId="181" xr:uid="{29F1C054-763E-42A5-B469-4B91775FF351}"/>
    <cellStyle name="Standard 4 2 7" xfId="182" xr:uid="{09E15F49-700E-4529-AD14-FF465174AA84}"/>
    <cellStyle name="Standard 4 3" xfId="183" xr:uid="{6A230226-21F5-44EE-9102-D8A3DDB9C89B}"/>
    <cellStyle name="Standard 4 3 2" xfId="184" xr:uid="{C739F888-0730-4B32-B474-104AE989CE30}"/>
    <cellStyle name="Standard 4 3 2 2" xfId="185" xr:uid="{86329847-F6BD-4CD1-A9BD-AEA04C2F386D}"/>
    <cellStyle name="Standard 4 3 2 2 2" xfId="186" xr:uid="{3C9F6E48-5DC8-49C8-AA2D-004FD2792EF9}"/>
    <cellStyle name="Standard 4 3 2 3" xfId="187" xr:uid="{E6D31D99-95B9-4544-9B0D-0A674060B188}"/>
    <cellStyle name="Standard 4 3 2 3 2" xfId="188" xr:uid="{5045EE6B-B721-4DC1-8F9A-54AA61128284}"/>
    <cellStyle name="Standard 4 3 2 4" xfId="189" xr:uid="{181639F2-5B8B-4771-8E1D-0DEA72C35FE8}"/>
    <cellStyle name="Standard 4 3 2 4 2" xfId="190" xr:uid="{DD5FFE64-B0DD-4E40-922C-8A49A9BEB26D}"/>
    <cellStyle name="Standard 4 3 2 5" xfId="191" xr:uid="{27A876B8-BEB2-4CF2-BAE1-601BA978F5EE}"/>
    <cellStyle name="Standard 4 3 3" xfId="192" xr:uid="{54B3D86C-65BA-478D-B287-5E8084FE843E}"/>
    <cellStyle name="Standard 4 3 3 2" xfId="193" xr:uid="{21779F9F-A531-4920-B153-39533523AAB9}"/>
    <cellStyle name="Standard 4 3 4" xfId="194" xr:uid="{A293CA77-1DF7-4620-994F-CA80466CA14E}"/>
    <cellStyle name="Standard 4 3 4 2" xfId="195" xr:uid="{E5C2BBC9-58A7-44A2-A2C4-27154257C1D2}"/>
    <cellStyle name="Standard 4 3 5" xfId="196" xr:uid="{E5524DCF-C854-43E0-9C97-1ED7ECDB115E}"/>
    <cellStyle name="Standard 4 3 5 2" xfId="197" xr:uid="{F45A67B5-255B-4A6F-B3C0-F18115CB350A}"/>
    <cellStyle name="Standard 4 3 6" xfId="198" xr:uid="{87FA0263-2500-409A-9109-941901C0D831}"/>
    <cellStyle name="Standard 4 4" xfId="199" xr:uid="{F46A0A92-8FB0-4FB7-8A9F-D5B73C883511}"/>
    <cellStyle name="Standard 4 4 2" xfId="200" xr:uid="{1D596B71-3CC9-44E1-9CF4-47851DE4F408}"/>
    <cellStyle name="Standard 4 4 2 2" xfId="201" xr:uid="{D1A8D2DB-2910-42C4-AE9A-A3EC1FF03026}"/>
    <cellStyle name="Standard 4 4 3" xfId="202" xr:uid="{F9BC4C3E-8D6D-4083-B4EE-32AA92DE387B}"/>
    <cellStyle name="Standard 4 4 3 2" xfId="203" xr:uid="{D5FFDD31-27B8-443F-BA28-EF2DFACC0136}"/>
    <cellStyle name="Standard 4 4 4" xfId="204" xr:uid="{17244EE2-2205-4070-85B9-7B93D23734D6}"/>
    <cellStyle name="Standard 4 4 4 2" xfId="205" xr:uid="{66FE4973-209F-4F66-9F70-5635FE4E9E66}"/>
    <cellStyle name="Standard 4 4 5" xfId="206" xr:uid="{A5CB6A75-E35E-42F2-9B95-1701A576081C}"/>
    <cellStyle name="Standard 4 5" xfId="207" xr:uid="{CB5AD86B-0E5F-43DE-AB7E-41A5461D0598}"/>
    <cellStyle name="Standard 4 5 2" xfId="208" xr:uid="{EF45E8AE-1171-4DA5-89DD-D69599D6C0BB}"/>
    <cellStyle name="Standard 4 6" xfId="209" xr:uid="{53BD18FC-994E-43F0-BFA9-05F41C4E1018}"/>
    <cellStyle name="Standard 4 6 2" xfId="210" xr:uid="{BAA03586-2614-4FBE-96A1-A7473DE8C092}"/>
    <cellStyle name="Standard 4 7" xfId="211" xr:uid="{CEB08DD5-5F3A-4CFC-9158-DFCEAEC6A06F}"/>
    <cellStyle name="Standard 4 7 2" xfId="212" xr:uid="{34D423A5-65D1-412A-8733-92CCD834712C}"/>
    <cellStyle name="Standard 4 8" xfId="213" xr:uid="{C6E66176-0BB8-4E9D-98AD-9CB0F9142F11}"/>
    <cellStyle name="Standard 5" xfId="214" xr:uid="{7FC5F9DC-83ED-4B31-80C9-B235FC115B61}"/>
    <cellStyle name="Standard 5 2" xfId="215" xr:uid="{FEDCC483-D128-4E39-800D-F6C2C5B2AE86}"/>
    <cellStyle name="Standard 5 3" xfId="216" xr:uid="{937B6FEB-9FC3-4836-8935-005621D5D8C1}"/>
    <cellStyle name="Standard 5 4" xfId="217" xr:uid="{383CBD48-8E40-4115-86E9-061D9179328B}"/>
    <cellStyle name="Standard 6" xfId="218" xr:uid="{B1E3BF8F-E58A-405B-B417-86909BA6E4FF}"/>
    <cellStyle name="Standard 7" xfId="219" xr:uid="{3381DEA9-92C0-4934-B986-ADDB09B4DB4F}"/>
    <cellStyle name="Standard 8" xfId="1" xr:uid="{CEDDB2BC-7B91-4DCE-9C71-518A37806651}"/>
    <cellStyle name="Überschrift 1 2" xfId="220" xr:uid="{E0613652-051D-4FD5-B479-EE19860DDA58}"/>
    <cellStyle name="Überschrift 1 3" xfId="221" xr:uid="{6D3BF989-B43A-4BD6-BA79-5A55D7AC9E70}"/>
    <cellStyle name="Überschrift 2 2" xfId="222" xr:uid="{5BEC71E9-8562-4106-854E-8F4ECC60072E}"/>
    <cellStyle name="Überschrift 2 3" xfId="223" xr:uid="{2FE055F1-E95D-424E-A912-330F7278CDCC}"/>
    <cellStyle name="Überschrift 3 2" xfId="224" xr:uid="{9483975A-3350-4940-8D1D-D780BA9C7A55}"/>
    <cellStyle name="Überschrift 3 3" xfId="225" xr:uid="{69AE8FFB-FB40-4AE1-88A0-E28E5DFCF47D}"/>
    <cellStyle name="Überschrift 4 2" xfId="226" xr:uid="{9644F82B-004F-4901-96D9-40E7B0C2739D}"/>
    <cellStyle name="Überschrift 4 3" xfId="227" xr:uid="{98A77E95-D6CA-4FA6-BEB8-C2DCE7926207}"/>
    <cellStyle name="Überschrift 5" xfId="228" xr:uid="{B7DB1085-ABD8-4190-9DBA-0B45B28E215F}"/>
    <cellStyle name="Überschrift 6" xfId="229" xr:uid="{D56C1F10-3352-4B59-A404-C61BF2CDCC69}"/>
    <cellStyle name="Verknüpfte Zelle 2" xfId="230" xr:uid="{B641C2FF-B4D4-45B4-895E-9380B5CE3E13}"/>
    <cellStyle name="Verknüpfte Zelle 3" xfId="231" xr:uid="{9B76EA78-D026-40F4-A3CA-64F6BF32D98E}"/>
    <cellStyle name="Währung" xfId="255" builtinId="4"/>
    <cellStyle name="Währung 2" xfId="233" xr:uid="{FE279266-F7AD-46C2-9005-FF055572727B}"/>
    <cellStyle name="Währung 2 2" xfId="234" xr:uid="{FA76C954-BE3F-4DED-801E-C2D460F35110}"/>
    <cellStyle name="Währung 2 2 2" xfId="235" xr:uid="{307C8B00-6CB9-4DBF-B7F1-D83E9B460A5F}"/>
    <cellStyle name="Währung 2 2 3" xfId="236" xr:uid="{624C636B-705A-4965-A042-DF04E044946A}"/>
    <cellStyle name="Währung 2 2 4" xfId="237" xr:uid="{57175128-506A-49F2-8610-9C968385B201}"/>
    <cellStyle name="Währung 2 3" xfId="238" xr:uid="{F9933B67-3217-4C4A-B6F2-D6B79DA8FF0B}"/>
    <cellStyle name="Währung 2 4" xfId="239" xr:uid="{3C7BC04A-CD2C-4CF1-BC91-9B46C4690A4D}"/>
    <cellStyle name="Währung 2 5" xfId="240" xr:uid="{DE62314C-B934-40B3-8E39-D53C62543E9D}"/>
    <cellStyle name="Währung 3" xfId="241" xr:uid="{6F9544A1-4A5D-4300-BD20-6A21816DA738}"/>
    <cellStyle name="Währung 3 2" xfId="242" xr:uid="{84CE6BA7-8DD5-4DFC-A403-C34F269DEDC7}"/>
    <cellStyle name="Währung 3 3" xfId="243" xr:uid="{AF36CFDF-07EC-47F1-BE66-94AAE54A2D99}"/>
    <cellStyle name="Währung 3 4" xfId="244" xr:uid="{D0128308-56E4-4A0E-B826-C99C1B11568B}"/>
    <cellStyle name="Währung 4" xfId="245" xr:uid="{30579472-70CF-4643-9263-04B8A7B1E3F6}"/>
    <cellStyle name="Währung 4 2" xfId="246" xr:uid="{E426B581-6A9A-4633-995F-E314573120B6}"/>
    <cellStyle name="Währung 4 3" xfId="247" xr:uid="{64179F68-056D-4DA4-9668-631753282BE2}"/>
    <cellStyle name="Währung 4 4" xfId="248" xr:uid="{17D03271-0F2A-41C5-93C5-DF747E710AE6}"/>
    <cellStyle name="Währung 5" xfId="232" xr:uid="{F06EDAB0-9DA9-4DDF-A12C-257EDBD3D079}"/>
    <cellStyle name="Warnender Text 2" xfId="249" xr:uid="{64022E7A-BAC8-413F-98B7-612E73B0D137}"/>
    <cellStyle name="Warnender Text 3" xfId="250" xr:uid="{4F6BF67C-20C4-4B59-A164-EDF993DCB099}"/>
    <cellStyle name="Zelle überprüfen 2" xfId="251" xr:uid="{00B0A20E-C658-4D64-AD3D-B7733AD6BE25}"/>
    <cellStyle name="Zelle überprüfen 3" xfId="252" xr:uid="{9B8382BB-AD98-4053-B9BC-671E7C03C6CB}"/>
  </cellStyles>
  <dxfs count="14">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
      <font>
        <color theme="0"/>
      </font>
      <fill>
        <patternFill>
          <bgColor rgb="FFC00000"/>
        </patternFill>
      </fill>
    </dxf>
  </dxfs>
  <tableStyles count="0" defaultTableStyle="TableStyleMedium2" defaultPivotStyle="PivotStyleLight16"/>
  <colors>
    <mruColors>
      <color rgb="FFCCCCFF"/>
      <color rgb="FF312E81"/>
      <color rgb="FF6699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da-digital.de/" TargetMode="External"/></Relationships>
</file>

<file path=xl/drawings/_rels/drawing2.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da-digital.de/" TargetMode="External"/></Relationships>
</file>

<file path=xl/drawings/_rels/drawing3.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da-digital.de/" TargetMode="External"/></Relationships>
</file>

<file path=xl/drawings/_rels/drawing4.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da-digital.de/" TargetMode="External"/></Relationships>
</file>

<file path=xl/drawings/_rels/drawing5.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da-digital.de/" TargetMode="External"/></Relationships>
</file>

<file path=xl/drawings/_rels/drawing6.xml.rels><?xml version="1.0" encoding="UTF-8" standalone="yes"?>
<Relationships xmlns="http://schemas.openxmlformats.org/package/2006/relationships"><Relationship Id="rId3" Type="http://schemas.openxmlformats.org/officeDocument/2006/relationships/image" Target="../media/image2.svg"/><Relationship Id="rId2" Type="http://schemas.openxmlformats.org/officeDocument/2006/relationships/image" Target="../media/image1.png"/><Relationship Id="rId1" Type="http://schemas.openxmlformats.org/officeDocument/2006/relationships/hyperlink" Target="https://www.da-digital.de/" TargetMode="External"/></Relationships>
</file>

<file path=xl/drawings/_rels/vmlDrawing1.v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editAs="oneCell">
    <xdr:from>
      <xdr:col>1</xdr:col>
      <xdr:colOff>5057776</xdr:colOff>
      <xdr:row>0</xdr:row>
      <xdr:rowOff>38101</xdr:rowOff>
    </xdr:from>
    <xdr:to>
      <xdr:col>2</xdr:col>
      <xdr:colOff>333376</xdr:colOff>
      <xdr:row>3</xdr:row>
      <xdr:rowOff>19051</xdr:rowOff>
    </xdr:to>
    <xdr:pic>
      <xdr:nvPicPr>
        <xdr:cNvPr id="3" name="Grafik 2">
          <a:hlinkClick xmlns:r="http://schemas.openxmlformats.org/officeDocument/2006/relationships" r:id="rId1"/>
          <a:extLst>
            <a:ext uri="{FF2B5EF4-FFF2-40B4-BE49-F238E27FC236}">
              <a16:creationId xmlns:a16="http://schemas.microsoft.com/office/drawing/2014/main" id="{ED3CEEF4-03D5-41D8-B52F-F3D85733F188}"/>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5438776" y="38101"/>
          <a:ext cx="2400300" cy="80010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209550</xdr:colOff>
      <xdr:row>62</xdr:row>
      <xdr:rowOff>9525</xdr:rowOff>
    </xdr:from>
    <xdr:to>
      <xdr:col>1</xdr:col>
      <xdr:colOff>1143000</xdr:colOff>
      <xdr:row>64</xdr:row>
      <xdr:rowOff>66675</xdr:rowOff>
    </xdr:to>
    <xdr:pic>
      <xdr:nvPicPr>
        <xdr:cNvPr id="2" name="Grafik 1">
          <a:hlinkClick xmlns:r="http://schemas.openxmlformats.org/officeDocument/2006/relationships" r:id="rId1"/>
          <a:extLst>
            <a:ext uri="{FF2B5EF4-FFF2-40B4-BE49-F238E27FC236}">
              <a16:creationId xmlns:a16="http://schemas.microsoft.com/office/drawing/2014/main" id="{3CD8BA1F-C667-41E2-8EC6-72F80C889774}"/>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09550" y="20316825"/>
          <a:ext cx="1314450" cy="43815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219075</xdr:colOff>
      <xdr:row>39</xdr:row>
      <xdr:rowOff>9525</xdr:rowOff>
    </xdr:from>
    <xdr:to>
      <xdr:col>1</xdr:col>
      <xdr:colOff>1152525</xdr:colOff>
      <xdr:row>41</xdr:row>
      <xdr:rowOff>66675</xdr:rowOff>
    </xdr:to>
    <xdr:pic>
      <xdr:nvPicPr>
        <xdr:cNvPr id="3" name="Grafik 2">
          <a:hlinkClick xmlns:r="http://schemas.openxmlformats.org/officeDocument/2006/relationships" r:id="rId1"/>
          <a:extLst>
            <a:ext uri="{FF2B5EF4-FFF2-40B4-BE49-F238E27FC236}">
              <a16:creationId xmlns:a16="http://schemas.microsoft.com/office/drawing/2014/main" id="{E4CCE065-E0B3-459F-877E-94E77042C8A1}"/>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19075" y="9020175"/>
          <a:ext cx="1314450" cy="43815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209550</xdr:colOff>
      <xdr:row>59</xdr:row>
      <xdr:rowOff>9525</xdr:rowOff>
    </xdr:from>
    <xdr:to>
      <xdr:col>1</xdr:col>
      <xdr:colOff>1143000</xdr:colOff>
      <xdr:row>61</xdr:row>
      <xdr:rowOff>66675</xdr:rowOff>
    </xdr:to>
    <xdr:pic>
      <xdr:nvPicPr>
        <xdr:cNvPr id="5" name="Grafik 4">
          <a:hlinkClick xmlns:r="http://schemas.openxmlformats.org/officeDocument/2006/relationships" r:id="rId1"/>
          <a:extLst>
            <a:ext uri="{FF2B5EF4-FFF2-40B4-BE49-F238E27FC236}">
              <a16:creationId xmlns:a16="http://schemas.microsoft.com/office/drawing/2014/main" id="{DBBF8859-7AE3-4D5E-BF16-ADEC37A6CA15}"/>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09550" y="15906750"/>
          <a:ext cx="1314450" cy="43815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228600</xdr:colOff>
      <xdr:row>97</xdr:row>
      <xdr:rowOff>9525</xdr:rowOff>
    </xdr:from>
    <xdr:to>
      <xdr:col>1</xdr:col>
      <xdr:colOff>1162050</xdr:colOff>
      <xdr:row>99</xdr:row>
      <xdr:rowOff>66675</xdr:rowOff>
    </xdr:to>
    <xdr:pic>
      <xdr:nvPicPr>
        <xdr:cNvPr id="3" name="Grafik 2">
          <a:hlinkClick xmlns:r="http://schemas.openxmlformats.org/officeDocument/2006/relationships" r:id="rId1"/>
          <a:extLst>
            <a:ext uri="{FF2B5EF4-FFF2-40B4-BE49-F238E27FC236}">
              <a16:creationId xmlns:a16="http://schemas.microsoft.com/office/drawing/2014/main" id="{0E00E84C-5CAD-4109-B7C3-EF77AB54E327}"/>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28600" y="26346150"/>
          <a:ext cx="1314450" cy="43815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209550</xdr:colOff>
      <xdr:row>97</xdr:row>
      <xdr:rowOff>9525</xdr:rowOff>
    </xdr:from>
    <xdr:to>
      <xdr:col>1</xdr:col>
      <xdr:colOff>1143000</xdr:colOff>
      <xdr:row>99</xdr:row>
      <xdr:rowOff>66675</xdr:rowOff>
    </xdr:to>
    <xdr:pic>
      <xdr:nvPicPr>
        <xdr:cNvPr id="3" name="Grafik 2">
          <a:hlinkClick xmlns:r="http://schemas.openxmlformats.org/officeDocument/2006/relationships" r:id="rId1"/>
          <a:extLst>
            <a:ext uri="{FF2B5EF4-FFF2-40B4-BE49-F238E27FC236}">
              <a16:creationId xmlns:a16="http://schemas.microsoft.com/office/drawing/2014/main" id="{D4B9F153-8EE4-4A3F-9F0E-CF3720CA96AF}"/>
            </a:ext>
          </a:extLst>
        </xdr:cNvPr>
        <xdr:cNvPicPr>
          <a:picLocks noChangeAspect="1"/>
        </xdr:cNvPicPr>
      </xdr:nvPicPr>
      <xdr:blipFill>
        <a:blip xmlns:r="http://schemas.openxmlformats.org/officeDocument/2006/relationships" r:embed="rId2">
          <a:extLst>
            <a:ext uri="{96DAC541-7B7A-43D3-8B79-37D633B846F1}">
              <asvg:svgBlip xmlns:asvg="http://schemas.microsoft.com/office/drawing/2016/SVG/main" r:embed="rId3"/>
            </a:ext>
          </a:extLst>
        </a:blip>
        <a:stretch>
          <a:fillRect/>
        </a:stretch>
      </xdr:blipFill>
      <xdr:spPr>
        <a:xfrm>
          <a:off x="209550" y="25003125"/>
          <a:ext cx="1314450" cy="4381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hyperlink" Target="https://www.da-digital.de/kontakt" TargetMode="Externa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https://de.wikipedia.org/wiki/Freier_Beruf_(Deutschland)" TargetMode="External"/><Relationship Id="rId1" Type="http://schemas.openxmlformats.org/officeDocument/2006/relationships/hyperlink" Target="https://www.pub.arbeitsagentur.de/start.html"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724D9AB-115A-49C6-AE50-A5828FEEC12E}">
  <sheetPr>
    <tabColor theme="4" tint="0.79998168889431442"/>
    <pageSetUpPr fitToPage="1"/>
  </sheetPr>
  <dimension ref="B2:E108"/>
  <sheetViews>
    <sheetView workbookViewId="0"/>
  </sheetViews>
  <sheetFormatPr baseColWidth="10" defaultRowHeight="15"/>
  <cols>
    <col min="1" max="1" width="3.28515625" style="102" customWidth="1"/>
    <col min="2" max="2" width="49.85546875" style="102" bestFit="1" customWidth="1"/>
    <col min="3" max="3" width="11" style="102" bestFit="1" customWidth="1"/>
    <col min="4" max="4" width="11.42578125" style="102"/>
    <col min="5" max="5" width="15.85546875" style="102" bestFit="1" customWidth="1"/>
    <col min="6" max="16384" width="11.42578125" style="102"/>
  </cols>
  <sheetData>
    <row r="2" spans="2:5" s="102" customFormat="1">
      <c r="B2" s="112" t="s">
        <v>201</v>
      </c>
      <c r="C2" s="113"/>
      <c r="D2" s="113"/>
      <c r="E2" s="113"/>
    </row>
    <row r="3" spans="2:5" s="102" customFormat="1">
      <c r="B3" s="98"/>
      <c r="C3" s="98"/>
      <c r="D3" s="98"/>
      <c r="E3" s="98"/>
    </row>
    <row r="4" spans="2:5" s="102" customFormat="1">
      <c r="B4" s="114" t="s">
        <v>213</v>
      </c>
      <c r="C4" s="115">
        <v>24500</v>
      </c>
      <c r="D4" s="99"/>
      <c r="E4" s="103" t="s">
        <v>70</v>
      </c>
    </row>
    <row r="5" spans="2:5" s="102" customFormat="1">
      <c r="B5" s="114" t="s">
        <v>212</v>
      </c>
      <c r="C5" s="115">
        <v>12348</v>
      </c>
      <c r="D5" s="99"/>
      <c r="E5" s="116">
        <v>0</v>
      </c>
    </row>
    <row r="6" spans="2:5" s="102" customFormat="1">
      <c r="B6" s="114" t="s">
        <v>219</v>
      </c>
      <c r="C6" s="117">
        <v>0.24</v>
      </c>
      <c r="D6" s="99"/>
      <c r="E6" s="116">
        <v>7.0000000000000007E-2</v>
      </c>
    </row>
    <row r="7" spans="2:5" s="102" customFormat="1">
      <c r="B7" s="114"/>
      <c r="C7" s="115"/>
      <c r="D7" s="99"/>
      <c r="E7" s="116">
        <v>0.19</v>
      </c>
    </row>
    <row r="8" spans="2:5" s="102" customFormat="1">
      <c r="B8" s="114" t="s">
        <v>214</v>
      </c>
      <c r="C8" s="115">
        <v>25000</v>
      </c>
      <c r="D8" s="98"/>
      <c r="E8" s="98"/>
    </row>
    <row r="9" spans="2:5" s="102" customFormat="1">
      <c r="B9" s="114" t="s">
        <v>215</v>
      </c>
      <c r="C9" s="115">
        <v>100000</v>
      </c>
      <c r="D9" s="98"/>
      <c r="E9" s="98"/>
    </row>
    <row r="10" spans="2:5" s="102" customFormat="1">
      <c r="B10" s="109"/>
      <c r="C10" s="110"/>
      <c r="D10" s="98"/>
      <c r="E10" s="98"/>
    </row>
    <row r="11" spans="2:5" s="102" customFormat="1">
      <c r="B11" s="118" t="s">
        <v>198</v>
      </c>
      <c r="C11" s="119">
        <v>0.14599999999999999</v>
      </c>
      <c r="D11" s="98"/>
      <c r="E11" s="98"/>
    </row>
    <row r="12" spans="2:5" s="102" customFormat="1">
      <c r="B12" s="118" t="s">
        <v>199</v>
      </c>
      <c r="C12" s="120">
        <v>0.14000000000000001</v>
      </c>
      <c r="D12" s="98"/>
      <c r="E12" s="98"/>
    </row>
    <row r="13" spans="2:5" s="102" customFormat="1">
      <c r="B13" s="114" t="s">
        <v>200</v>
      </c>
      <c r="C13" s="115">
        <v>69750</v>
      </c>
      <c r="D13" s="98"/>
      <c r="E13" s="98"/>
    </row>
    <row r="14" spans="2:5" s="102" customFormat="1">
      <c r="B14" s="109"/>
      <c r="C14" s="110"/>
      <c r="D14" s="98"/>
      <c r="E14" s="98"/>
    </row>
    <row r="15" spans="2:5" s="102" customFormat="1">
      <c r="B15" s="118" t="s">
        <v>197</v>
      </c>
      <c r="C15" s="121" t="s">
        <v>193</v>
      </c>
      <c r="D15" s="98"/>
      <c r="E15" s="98"/>
    </row>
    <row r="16" spans="2:5" s="102" customFormat="1">
      <c r="B16" s="105" t="s">
        <v>103</v>
      </c>
      <c r="C16" s="122">
        <v>2.98E-2</v>
      </c>
      <c r="D16" s="98"/>
      <c r="E16" s="98"/>
    </row>
    <row r="17" spans="2:5" s="102" customFormat="1">
      <c r="B17" s="105" t="s">
        <v>104</v>
      </c>
      <c r="C17" s="122">
        <v>2.98E-2</v>
      </c>
      <c r="D17" s="98"/>
      <c r="E17" s="98"/>
    </row>
    <row r="18" spans="2:5" s="102" customFormat="1">
      <c r="B18" s="105" t="s">
        <v>105</v>
      </c>
      <c r="C18" s="122">
        <v>2.9899999999999999E-2</v>
      </c>
      <c r="D18" s="98"/>
      <c r="E18" s="98"/>
    </row>
    <row r="19" spans="2:5" s="102" customFormat="1">
      <c r="B19" s="105" t="s">
        <v>106</v>
      </c>
      <c r="C19" s="122">
        <v>2.69E-2</v>
      </c>
      <c r="D19" s="98"/>
      <c r="E19" s="98"/>
    </row>
    <row r="20" spans="2:5" s="102" customFormat="1">
      <c r="B20" s="105" t="s">
        <v>107</v>
      </c>
      <c r="C20" s="122">
        <v>3.2899999999999999E-2</v>
      </c>
      <c r="D20" s="98"/>
      <c r="E20" s="98"/>
    </row>
    <row r="21" spans="2:5" s="102" customFormat="1">
      <c r="B21" s="105" t="s">
        <v>108</v>
      </c>
      <c r="C21" s="122">
        <v>3.5000000000000003E-2</v>
      </c>
      <c r="D21" s="98"/>
      <c r="E21" s="98"/>
    </row>
    <row r="22" spans="2:5" s="102" customFormat="1">
      <c r="B22" s="105" t="s">
        <v>109</v>
      </c>
      <c r="C22" s="122">
        <v>2.9899999999999999E-2</v>
      </c>
      <c r="D22" s="98"/>
      <c r="E22" s="98"/>
    </row>
    <row r="23" spans="2:5" s="102" customFormat="1">
      <c r="B23" s="105" t="s">
        <v>110</v>
      </c>
      <c r="C23" s="122">
        <v>3.1E-2</v>
      </c>
      <c r="D23" s="98"/>
      <c r="E23" s="98"/>
    </row>
    <row r="24" spans="2:5" s="102" customFormat="1">
      <c r="B24" s="105" t="s">
        <v>111</v>
      </c>
      <c r="C24" s="122">
        <v>3.2899999999999999E-2</v>
      </c>
      <c r="D24" s="98"/>
      <c r="E24" s="98"/>
    </row>
    <row r="25" spans="2:5" s="102" customFormat="1">
      <c r="B25" s="105" t="s">
        <v>112</v>
      </c>
      <c r="C25" s="122">
        <v>2.47E-2</v>
      </c>
      <c r="D25" s="98"/>
      <c r="E25" s="98"/>
    </row>
    <row r="26" spans="2:5" s="102" customFormat="1">
      <c r="B26" s="105" t="s">
        <v>113</v>
      </c>
      <c r="C26" s="122">
        <v>2.8899999999999999E-2</v>
      </c>
      <c r="D26" s="98"/>
      <c r="E26" s="98"/>
    </row>
    <row r="27" spans="2:5" s="102" customFormat="1">
      <c r="B27" s="105" t="s">
        <v>114</v>
      </c>
      <c r="C27" s="122">
        <v>2.5999999999999999E-2</v>
      </c>
      <c r="D27" s="98"/>
      <c r="E27" s="98"/>
    </row>
    <row r="28" spans="2:5" s="102" customFormat="1">
      <c r="B28" s="105" t="s">
        <v>115</v>
      </c>
      <c r="C28" s="122">
        <v>3.6499999999999998E-2</v>
      </c>
      <c r="D28" s="98"/>
      <c r="E28" s="98"/>
    </row>
    <row r="29" spans="2:5" s="102" customFormat="1">
      <c r="B29" s="105" t="s">
        <v>116</v>
      </c>
      <c r="C29" s="122">
        <v>3.2899999999999999E-2</v>
      </c>
      <c r="D29" s="98"/>
      <c r="E29" s="98"/>
    </row>
    <row r="30" spans="2:5" s="102" customFormat="1">
      <c r="B30" s="105" t="s">
        <v>117</v>
      </c>
      <c r="C30" s="122">
        <v>3.7900000000000003E-2</v>
      </c>
      <c r="D30" s="98"/>
      <c r="E30" s="98"/>
    </row>
    <row r="31" spans="2:5" s="102" customFormat="1">
      <c r="B31" s="123" t="s">
        <v>118</v>
      </c>
      <c r="C31" s="124">
        <v>3.2000000000000001E-2</v>
      </c>
      <c r="D31" s="98"/>
      <c r="E31" s="98"/>
    </row>
    <row r="32" spans="2:5" s="102" customFormat="1">
      <c r="B32" s="123" t="s">
        <v>119</v>
      </c>
      <c r="C32" s="124">
        <v>2.7799999999999998E-2</v>
      </c>
      <c r="D32" s="98"/>
      <c r="E32" s="98"/>
    </row>
    <row r="33" spans="2:5" s="102" customFormat="1">
      <c r="B33" s="123" t="s">
        <v>120</v>
      </c>
      <c r="C33" s="124">
        <v>3.1899999999999998E-2</v>
      </c>
      <c r="D33" s="98"/>
      <c r="E33" s="98"/>
    </row>
    <row r="34" spans="2:5" s="102" customFormat="1">
      <c r="B34" s="123" t="s">
        <v>121</v>
      </c>
      <c r="C34" s="124">
        <v>3.2000000000000001E-2</v>
      </c>
      <c r="D34" s="98"/>
      <c r="E34" s="98"/>
    </row>
    <row r="35" spans="2:5" s="102" customFormat="1">
      <c r="B35" s="123" t="s">
        <v>122</v>
      </c>
      <c r="C35" s="124">
        <v>3.8899999999999997E-2</v>
      </c>
      <c r="D35" s="98"/>
      <c r="E35" s="98"/>
    </row>
    <row r="36" spans="2:5" s="102" customFormat="1">
      <c r="B36" s="123" t="s">
        <v>123</v>
      </c>
      <c r="C36" s="124">
        <v>2.8000000000000001E-2</v>
      </c>
      <c r="D36" s="98"/>
      <c r="E36" s="98"/>
    </row>
    <row r="37" spans="2:5" s="102" customFormat="1">
      <c r="B37" s="123" t="s">
        <v>124</v>
      </c>
      <c r="C37" s="124">
        <v>3.49E-2</v>
      </c>
      <c r="D37" s="98"/>
      <c r="E37" s="98"/>
    </row>
    <row r="38" spans="2:5" s="102" customFormat="1">
      <c r="B38" s="123" t="s">
        <v>125</v>
      </c>
      <c r="C38" s="124">
        <v>3.6900000000000002E-2</v>
      </c>
      <c r="D38" s="98"/>
      <c r="E38" s="98"/>
    </row>
    <row r="39" spans="2:5" s="102" customFormat="1">
      <c r="B39" s="123" t="s">
        <v>126</v>
      </c>
      <c r="C39" s="124">
        <v>3.39E-2</v>
      </c>
      <c r="D39" s="98"/>
      <c r="E39" s="98"/>
    </row>
    <row r="40" spans="2:5" s="102" customFormat="1">
      <c r="B40" s="123" t="s">
        <v>127</v>
      </c>
      <c r="C40" s="124">
        <v>3.6499999999999998E-2</v>
      </c>
      <c r="D40" s="98"/>
      <c r="E40" s="98"/>
    </row>
    <row r="41" spans="2:5" s="102" customFormat="1">
      <c r="B41" s="123" t="s">
        <v>128</v>
      </c>
      <c r="C41" s="124">
        <v>3.4000000000000002E-2</v>
      </c>
      <c r="D41" s="98"/>
      <c r="E41" s="98"/>
    </row>
    <row r="42" spans="2:5" s="102" customFormat="1">
      <c r="B42" s="123" t="s">
        <v>129</v>
      </c>
      <c r="C42" s="124">
        <v>3.7999999999999999E-2</v>
      </c>
      <c r="D42" s="98"/>
      <c r="E42" s="98"/>
    </row>
    <row r="43" spans="2:5" s="102" customFormat="1">
      <c r="B43" s="123" t="s">
        <v>130</v>
      </c>
      <c r="C43" s="124">
        <v>3.39E-2</v>
      </c>
      <c r="D43" s="98"/>
      <c r="E43" s="98"/>
    </row>
    <row r="44" spans="2:5" s="102" customFormat="1">
      <c r="B44" s="123" t="s">
        <v>131</v>
      </c>
      <c r="C44" s="124">
        <v>2.5000000000000001E-2</v>
      </c>
      <c r="D44" s="98"/>
      <c r="E44" s="98"/>
    </row>
    <row r="45" spans="2:5" s="102" customFormat="1">
      <c r="B45" s="123" t="s">
        <v>132</v>
      </c>
      <c r="C45" s="124">
        <v>3.49E-2</v>
      </c>
      <c r="D45" s="98"/>
      <c r="E45" s="98"/>
    </row>
    <row r="46" spans="2:5" s="102" customFormat="1">
      <c r="B46" s="123" t="s">
        <v>133</v>
      </c>
      <c r="C46" s="124">
        <v>2.4799999999999999E-2</v>
      </c>
      <c r="D46" s="98"/>
      <c r="E46" s="98"/>
    </row>
    <row r="47" spans="2:5" s="102" customFormat="1">
      <c r="B47" s="123" t="s">
        <v>134</v>
      </c>
      <c r="C47" s="124">
        <v>2.18E-2</v>
      </c>
      <c r="D47" s="98"/>
      <c r="E47" s="98"/>
    </row>
    <row r="48" spans="2:5" s="102" customFormat="1">
      <c r="B48" s="123" t="s">
        <v>135</v>
      </c>
      <c r="C48" s="124">
        <v>2.9899999999999999E-2</v>
      </c>
      <c r="D48" s="98"/>
      <c r="E48" s="98"/>
    </row>
    <row r="49" spans="2:5" s="102" customFormat="1">
      <c r="B49" s="123" t="s">
        <v>136</v>
      </c>
      <c r="C49" s="124">
        <v>3.4000000000000002E-2</v>
      </c>
      <c r="D49" s="98"/>
      <c r="E49" s="98"/>
    </row>
    <row r="50" spans="2:5" s="102" customFormat="1">
      <c r="B50" s="123" t="s">
        <v>137</v>
      </c>
      <c r="C50" s="124">
        <v>3.4000000000000002E-2</v>
      </c>
      <c r="D50" s="98"/>
      <c r="E50" s="98"/>
    </row>
    <row r="51" spans="2:5" s="102" customFormat="1">
      <c r="B51" s="123" t="s">
        <v>138</v>
      </c>
      <c r="C51" s="124">
        <v>4.3799999999999999E-2</v>
      </c>
      <c r="D51" s="98"/>
      <c r="E51" s="98"/>
    </row>
    <row r="52" spans="2:5" s="102" customFormat="1">
      <c r="B52" s="123" t="s">
        <v>139</v>
      </c>
      <c r="C52" s="124">
        <v>2.9899999999999999E-2</v>
      </c>
      <c r="D52" s="98"/>
      <c r="E52" s="98"/>
    </row>
    <row r="53" spans="2:5" s="102" customFormat="1">
      <c r="B53" s="123" t="s">
        <v>140</v>
      </c>
      <c r="C53" s="124">
        <v>4.2000000000000003E-2</v>
      </c>
      <c r="D53" s="98"/>
      <c r="E53" s="98"/>
    </row>
    <row r="54" spans="2:5" s="102" customFormat="1">
      <c r="B54" s="123" t="s">
        <v>141</v>
      </c>
      <c r="C54" s="124">
        <v>3.9E-2</v>
      </c>
      <c r="D54" s="98"/>
      <c r="E54" s="98"/>
    </row>
    <row r="55" spans="2:5" s="102" customFormat="1">
      <c r="B55" s="123" t="s">
        <v>142</v>
      </c>
      <c r="C55" s="124">
        <v>3.5000000000000003E-2</v>
      </c>
      <c r="D55" s="98"/>
      <c r="E55" s="98"/>
    </row>
    <row r="56" spans="2:5" s="102" customFormat="1">
      <c r="B56" s="123" t="s">
        <v>143</v>
      </c>
      <c r="C56" s="124">
        <v>2.8000000000000001E-2</v>
      </c>
      <c r="D56" s="98"/>
      <c r="E56" s="98"/>
    </row>
    <row r="57" spans="2:5" s="102" customFormat="1">
      <c r="B57" s="123" t="s">
        <v>144</v>
      </c>
      <c r="C57" s="124">
        <v>3.9E-2</v>
      </c>
      <c r="D57" s="98"/>
      <c r="E57" s="98"/>
    </row>
    <row r="58" spans="2:5" s="102" customFormat="1">
      <c r="B58" s="123" t="s">
        <v>145</v>
      </c>
      <c r="C58" s="124">
        <v>3.7900000000000003E-2</v>
      </c>
      <c r="D58" s="98"/>
      <c r="E58" s="98"/>
    </row>
    <row r="59" spans="2:5" s="102" customFormat="1">
      <c r="B59" s="123" t="s">
        <v>146</v>
      </c>
      <c r="C59" s="124">
        <v>2.5000000000000001E-2</v>
      </c>
      <c r="D59" s="98"/>
      <c r="E59" s="98"/>
    </row>
    <row r="60" spans="2:5" s="102" customFormat="1">
      <c r="B60" s="123" t="s">
        <v>147</v>
      </c>
      <c r="C60" s="124">
        <v>4.2000000000000003E-2</v>
      </c>
      <c r="D60" s="98"/>
      <c r="E60" s="98"/>
    </row>
    <row r="61" spans="2:5" s="102" customFormat="1">
      <c r="B61" s="123" t="s">
        <v>148</v>
      </c>
      <c r="C61" s="124">
        <v>3.5000000000000003E-2</v>
      </c>
      <c r="D61" s="98"/>
      <c r="E61" s="98"/>
    </row>
    <row r="62" spans="2:5" s="102" customFormat="1">
      <c r="B62" s="123" t="s">
        <v>149</v>
      </c>
      <c r="C62" s="124">
        <v>3.9899999999999998E-2</v>
      </c>
      <c r="D62" s="98"/>
      <c r="E62" s="98"/>
    </row>
    <row r="63" spans="2:5" s="102" customFormat="1">
      <c r="B63" s="123" t="s">
        <v>150</v>
      </c>
      <c r="C63" s="124">
        <v>2.7900000000000001E-2</v>
      </c>
      <c r="D63" s="98"/>
      <c r="E63" s="98"/>
    </row>
    <row r="64" spans="2:5" s="102" customFormat="1">
      <c r="B64" s="123" t="s">
        <v>151</v>
      </c>
      <c r="C64" s="124">
        <v>3.1899999999999998E-2</v>
      </c>
      <c r="D64" s="98"/>
      <c r="E64" s="98"/>
    </row>
    <row r="65" spans="2:5" s="102" customFormat="1">
      <c r="B65" s="123" t="s">
        <v>152</v>
      </c>
      <c r="C65" s="124">
        <v>3.8899999999999997E-2</v>
      </c>
      <c r="D65" s="98"/>
      <c r="E65" s="98"/>
    </row>
    <row r="66" spans="2:5" s="102" customFormat="1">
      <c r="B66" s="123" t="s">
        <v>153</v>
      </c>
      <c r="C66" s="124">
        <v>4.3499999999999997E-2</v>
      </c>
      <c r="D66" s="98"/>
      <c r="E66" s="98"/>
    </row>
    <row r="67" spans="2:5" s="102" customFormat="1">
      <c r="B67" s="123" t="s">
        <v>154</v>
      </c>
      <c r="C67" s="124">
        <v>3.9899999999999998E-2</v>
      </c>
      <c r="D67" s="98"/>
      <c r="E67" s="98"/>
    </row>
    <row r="68" spans="2:5" s="102" customFormat="1">
      <c r="B68" s="123" t="s">
        <v>155</v>
      </c>
      <c r="C68" s="124">
        <v>3.8800000000000001E-2</v>
      </c>
      <c r="D68" s="98"/>
      <c r="E68" s="98"/>
    </row>
    <row r="69" spans="2:5" s="102" customFormat="1">
      <c r="B69" s="123" t="s">
        <v>156</v>
      </c>
      <c r="C69" s="124">
        <v>4.3900000000000002E-2</v>
      </c>
      <c r="D69" s="98"/>
      <c r="E69" s="98"/>
    </row>
    <row r="70" spans="2:5" s="102" customFormat="1">
      <c r="B70" s="123" t="s">
        <v>157</v>
      </c>
      <c r="C70" s="124">
        <v>3.4000000000000002E-2</v>
      </c>
      <c r="D70" s="98"/>
      <c r="E70" s="98"/>
    </row>
    <row r="71" spans="2:5" s="102" customFormat="1">
      <c r="B71" s="123" t="s">
        <v>158</v>
      </c>
      <c r="C71" s="124">
        <v>3.9E-2</v>
      </c>
      <c r="D71" s="98"/>
      <c r="E71" s="98"/>
    </row>
    <row r="72" spans="2:5" s="102" customFormat="1">
      <c r="B72" s="123" t="s">
        <v>159</v>
      </c>
      <c r="C72" s="124">
        <v>3.1800000000000002E-2</v>
      </c>
      <c r="D72" s="98"/>
      <c r="E72" s="98"/>
    </row>
    <row r="73" spans="2:5" s="102" customFormat="1">
      <c r="B73" s="123" t="s">
        <v>160</v>
      </c>
      <c r="C73" s="124">
        <v>3.3300000000000003E-2</v>
      </c>
      <c r="D73" s="98"/>
      <c r="E73" s="98"/>
    </row>
    <row r="74" spans="2:5" s="102" customFormat="1">
      <c r="B74" s="123" t="s">
        <v>161</v>
      </c>
      <c r="C74" s="124">
        <v>3.2000000000000001E-2</v>
      </c>
      <c r="D74" s="98"/>
      <c r="E74" s="98"/>
    </row>
    <row r="75" spans="2:5" s="102" customFormat="1">
      <c r="B75" s="123" t="s">
        <v>162</v>
      </c>
      <c r="C75" s="124">
        <v>3.2500000000000001E-2</v>
      </c>
      <c r="D75" s="98"/>
      <c r="E75" s="98"/>
    </row>
    <row r="76" spans="2:5" s="102" customFormat="1">
      <c r="B76" s="123" t="s">
        <v>163</v>
      </c>
      <c r="C76" s="124">
        <v>3.9800000000000002E-2</v>
      </c>
      <c r="D76" s="98"/>
      <c r="E76" s="98"/>
    </row>
    <row r="77" spans="2:5" s="102" customFormat="1">
      <c r="B77" s="123" t="s">
        <v>164</v>
      </c>
      <c r="C77" s="124">
        <v>2.75E-2</v>
      </c>
      <c r="D77" s="98"/>
      <c r="E77" s="98"/>
    </row>
    <row r="78" spans="2:5" s="102" customFormat="1">
      <c r="B78" s="123" t="s">
        <v>165</v>
      </c>
      <c r="C78" s="124">
        <v>2.5899999999999999E-2</v>
      </c>
      <c r="D78" s="98"/>
      <c r="E78" s="98"/>
    </row>
    <row r="79" spans="2:5" s="102" customFormat="1">
      <c r="B79" s="123" t="s">
        <v>166</v>
      </c>
      <c r="C79" s="124">
        <v>3.9E-2</v>
      </c>
      <c r="D79" s="98"/>
      <c r="E79" s="98"/>
    </row>
    <row r="80" spans="2:5" s="102" customFormat="1">
      <c r="B80" s="123" t="s">
        <v>167</v>
      </c>
      <c r="C80" s="124">
        <v>2.8899999999999999E-2</v>
      </c>
      <c r="D80" s="98"/>
      <c r="E80" s="98"/>
    </row>
    <row r="81" spans="2:5" s="102" customFormat="1">
      <c r="B81" s="123" t="s">
        <v>168</v>
      </c>
      <c r="C81" s="124">
        <v>4.2999999999999997E-2</v>
      </c>
      <c r="D81" s="98"/>
      <c r="E81" s="98"/>
    </row>
    <row r="82" spans="2:5" s="102" customFormat="1">
      <c r="B82" s="123" t="s">
        <v>169</v>
      </c>
      <c r="C82" s="124">
        <v>3.4000000000000002E-2</v>
      </c>
      <c r="D82" s="98"/>
      <c r="E82" s="98"/>
    </row>
    <row r="83" spans="2:5" s="102" customFormat="1">
      <c r="B83" s="123" t="s">
        <v>170</v>
      </c>
      <c r="C83" s="124">
        <v>3.39E-2</v>
      </c>
      <c r="D83" s="98"/>
      <c r="E83" s="98"/>
    </row>
    <row r="84" spans="2:5" s="102" customFormat="1">
      <c r="B84" s="123" t="s">
        <v>171</v>
      </c>
      <c r="C84" s="124">
        <v>3.8699999999999998E-2</v>
      </c>
      <c r="D84" s="98"/>
      <c r="E84" s="98"/>
    </row>
    <row r="85" spans="2:5" s="102" customFormat="1">
      <c r="B85" s="123" t="s">
        <v>172</v>
      </c>
      <c r="C85" s="124">
        <v>4.3499999999999997E-2</v>
      </c>
      <c r="D85" s="98"/>
      <c r="E85" s="98"/>
    </row>
    <row r="86" spans="2:5" s="102" customFormat="1">
      <c r="B86" s="123" t="s">
        <v>173</v>
      </c>
      <c r="C86" s="124">
        <v>2.9899999999999999E-2</v>
      </c>
      <c r="D86" s="98"/>
      <c r="E86" s="98"/>
    </row>
    <row r="87" spans="2:5" s="102" customFormat="1">
      <c r="B87" s="123" t="s">
        <v>174</v>
      </c>
      <c r="C87" s="124">
        <v>3.78E-2</v>
      </c>
      <c r="D87" s="98"/>
      <c r="E87" s="98"/>
    </row>
    <row r="88" spans="2:5" s="102" customFormat="1">
      <c r="B88" s="123" t="s">
        <v>175</v>
      </c>
      <c r="C88" s="124">
        <v>4.2999999999999997E-2</v>
      </c>
      <c r="D88" s="98"/>
      <c r="E88" s="98"/>
    </row>
    <row r="89" spans="2:5" s="102" customFormat="1">
      <c r="B89" s="123" t="s">
        <v>176</v>
      </c>
      <c r="C89" s="124">
        <v>3.1800000000000002E-2</v>
      </c>
      <c r="D89" s="98"/>
      <c r="E89" s="98"/>
    </row>
    <row r="90" spans="2:5" s="102" customFormat="1">
      <c r="B90" s="123" t="s">
        <v>177</v>
      </c>
      <c r="C90" s="124">
        <v>2.1999999999999999E-2</v>
      </c>
      <c r="D90" s="98"/>
      <c r="E90" s="98"/>
    </row>
    <row r="91" spans="2:5" s="102" customFormat="1">
      <c r="B91" s="123" t="s">
        <v>178</v>
      </c>
      <c r="C91" s="124">
        <v>3.2000000000000001E-2</v>
      </c>
      <c r="D91" s="98"/>
      <c r="E91" s="98"/>
    </row>
    <row r="92" spans="2:5" s="102" customFormat="1">
      <c r="B92" s="123" t="s">
        <v>179</v>
      </c>
      <c r="C92" s="124">
        <v>3.9699999999999999E-2</v>
      </c>
      <c r="D92" s="98"/>
      <c r="E92" s="98"/>
    </row>
    <row r="93" spans="2:5" s="102" customFormat="1">
      <c r="B93" s="123" t="s">
        <v>180</v>
      </c>
      <c r="C93" s="124">
        <v>3.8600000000000002E-2</v>
      </c>
      <c r="D93" s="98"/>
      <c r="E93" s="98"/>
    </row>
    <row r="94" spans="2:5" s="102" customFormat="1">
      <c r="B94" s="123" t="s">
        <v>181</v>
      </c>
      <c r="C94" s="124">
        <v>3.5999999999999997E-2</v>
      </c>
      <c r="D94" s="98"/>
      <c r="E94" s="98"/>
    </row>
    <row r="95" spans="2:5" s="102" customFormat="1">
      <c r="B95" s="123" t="s">
        <v>182</v>
      </c>
      <c r="C95" s="124">
        <v>3.6999999999999998E-2</v>
      </c>
      <c r="D95" s="98"/>
      <c r="E95" s="98"/>
    </row>
    <row r="96" spans="2:5" s="102" customFormat="1">
      <c r="B96" s="123" t="s">
        <v>183</v>
      </c>
      <c r="C96" s="124">
        <v>3.49E-2</v>
      </c>
      <c r="D96" s="98"/>
      <c r="E96" s="98"/>
    </row>
    <row r="97" spans="2:5" s="102" customFormat="1">
      <c r="B97" s="123" t="s">
        <v>184</v>
      </c>
      <c r="C97" s="124">
        <v>3.2899999999999999E-2</v>
      </c>
      <c r="D97" s="98"/>
      <c r="E97" s="98"/>
    </row>
    <row r="98" spans="2:5" s="102" customFormat="1">
      <c r="B98" s="123" t="s">
        <v>185</v>
      </c>
      <c r="C98" s="124">
        <v>3.9E-2</v>
      </c>
      <c r="D98" s="98"/>
      <c r="E98" s="98"/>
    </row>
    <row r="99" spans="2:5" s="102" customFormat="1">
      <c r="B99" s="123" t="s">
        <v>186</v>
      </c>
      <c r="C99" s="124">
        <v>3.7999999999999999E-2</v>
      </c>
      <c r="D99" s="98"/>
      <c r="E99" s="98"/>
    </row>
    <row r="100" spans="2:5" s="102" customFormat="1">
      <c r="B100" s="123" t="s">
        <v>187</v>
      </c>
      <c r="C100" s="124">
        <v>2.98E-2</v>
      </c>
      <c r="D100" s="98"/>
      <c r="E100" s="98"/>
    </row>
    <row r="101" spans="2:5" s="102" customFormat="1">
      <c r="B101" s="123" t="s">
        <v>188</v>
      </c>
      <c r="C101" s="125">
        <v>0</v>
      </c>
      <c r="D101" s="98"/>
      <c r="E101" s="98"/>
    </row>
    <row r="102" spans="2:5" s="102" customFormat="1">
      <c r="B102" s="123" t="s">
        <v>189</v>
      </c>
      <c r="C102" s="124">
        <v>2.9000000000000001E-2</v>
      </c>
      <c r="D102" s="98"/>
      <c r="E102" s="98"/>
    </row>
    <row r="103" spans="2:5" s="102" customFormat="1">
      <c r="B103" s="123" t="s">
        <v>190</v>
      </c>
      <c r="C103" s="124">
        <v>2.69E-2</v>
      </c>
      <c r="D103" s="98"/>
      <c r="E103" s="98"/>
    </row>
    <row r="104" spans="2:5" s="102" customFormat="1">
      <c r="B104" s="123" t="s">
        <v>191</v>
      </c>
      <c r="C104" s="124">
        <v>2.5000000000000001E-2</v>
      </c>
      <c r="D104" s="98"/>
      <c r="E104" s="98"/>
    </row>
    <row r="105" spans="2:5" s="102" customFormat="1">
      <c r="B105" s="123" t="s">
        <v>192</v>
      </c>
      <c r="C105" s="124">
        <v>4.19E-2</v>
      </c>
      <c r="D105" s="98"/>
      <c r="E105" s="98"/>
    </row>
    <row r="106" spans="2:5" s="102" customFormat="1">
      <c r="B106" s="123" t="s">
        <v>194</v>
      </c>
      <c r="C106" s="124">
        <v>3.7900000000000003E-2</v>
      </c>
      <c r="D106" s="98"/>
      <c r="E106" s="98"/>
    </row>
    <row r="107" spans="2:5" s="102" customFormat="1">
      <c r="B107" s="123" t="s">
        <v>195</v>
      </c>
      <c r="C107" s="124">
        <v>2.8500000000000001E-2</v>
      </c>
      <c r="D107" s="98"/>
      <c r="E107" s="98"/>
    </row>
    <row r="108" spans="2:5" s="102" customFormat="1">
      <c r="B108" s="123" t="s">
        <v>196</v>
      </c>
      <c r="C108" s="124">
        <v>3.4000000000000002E-2</v>
      </c>
      <c r="D108" s="98"/>
      <c r="E108" s="98"/>
    </row>
  </sheetData>
  <pageMargins left="0.70866141732283472" right="0.70866141732283472" top="0.74803149606299213" bottom="0.74803149606299213" header="0.31496062992125984" footer="0.31496062992125984"/>
  <pageSetup paperSize="9" scale="46" orientation="portrait" r:id="rId1"/>
  <headerFooter>
    <oddFooter>&amp;L&amp;"Aptos,Standard"&amp;10&amp;K01+022&amp;P von &amp;N&amp;R&amp;G</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D570D-67B5-497C-9D2F-5CC658DFBA7E}">
  <sheetPr>
    <pageSetUpPr fitToPage="1"/>
  </sheetPr>
  <dimension ref="B2:N31"/>
  <sheetViews>
    <sheetView tabSelected="1" workbookViewId="0"/>
  </sheetViews>
  <sheetFormatPr baseColWidth="10" defaultColWidth="11.42578125" defaultRowHeight="15"/>
  <cols>
    <col min="1" max="1" width="5.7109375" style="128" customWidth="1"/>
    <col min="2" max="2" width="106.85546875" style="128" customWidth="1"/>
    <col min="3" max="3" width="11.85546875" style="128" customWidth="1"/>
    <col min="4" max="4" width="5.7109375" style="128" customWidth="1"/>
    <col min="5" max="5" width="11.42578125" style="128"/>
    <col min="6" max="6" width="59.28515625" style="128" customWidth="1"/>
    <col min="7" max="12" width="11.42578125" style="128"/>
    <col min="13" max="13" width="49.85546875" style="129" bestFit="1" customWidth="1"/>
    <col min="14" max="14" width="18.28515625" style="130" bestFit="1" customWidth="1"/>
    <col min="15" max="15" width="11.42578125" style="128"/>
    <col min="16" max="16" width="15.85546875" style="128" bestFit="1" customWidth="1"/>
    <col min="17" max="16384" width="11.42578125" style="128"/>
  </cols>
  <sheetData>
    <row r="2" spans="2:14" s="128" customFormat="1" ht="39.950000000000003" customHeight="1">
      <c r="B2" s="126" t="s">
        <v>232</v>
      </c>
      <c r="C2" s="127"/>
      <c r="M2" s="129"/>
      <c r="N2" s="130"/>
    </row>
    <row r="3" spans="2:14" s="132" customFormat="1" ht="9.9499999999999993" customHeight="1">
      <c r="B3" s="131"/>
      <c r="C3" s="131"/>
    </row>
    <row r="4" spans="2:14" s="132" customFormat="1" ht="47.25">
      <c r="B4" s="133" t="s">
        <v>227</v>
      </c>
      <c r="C4" s="131"/>
    </row>
    <row r="5" spans="2:14" s="132" customFormat="1" ht="63">
      <c r="B5" s="133" t="s">
        <v>228</v>
      </c>
      <c r="C5" s="131"/>
    </row>
    <row r="6" spans="2:14" s="132" customFormat="1" ht="77.25" customHeight="1">
      <c r="B6" s="133" t="s">
        <v>231</v>
      </c>
      <c r="C6" s="131"/>
    </row>
    <row r="7" spans="2:14" s="132" customFormat="1" ht="36" customHeight="1">
      <c r="B7" s="133" t="s">
        <v>260</v>
      </c>
      <c r="C7" s="131"/>
    </row>
    <row r="8" spans="2:14" s="132" customFormat="1" ht="36" customHeight="1">
      <c r="B8" s="78" t="s">
        <v>261</v>
      </c>
      <c r="C8" s="78"/>
    </row>
    <row r="9" spans="2:14" s="128" customFormat="1" ht="30" customHeight="1">
      <c r="B9" s="134"/>
      <c r="C9" s="134"/>
      <c r="M9" s="129"/>
      <c r="N9" s="130"/>
    </row>
    <row r="10" spans="2:14" s="137" customFormat="1" ht="30" customHeight="1">
      <c r="B10" s="135" t="s">
        <v>233</v>
      </c>
      <c r="C10" s="136"/>
    </row>
    <row r="11" spans="2:14" s="140" customFormat="1" ht="30" customHeight="1">
      <c r="B11" s="138" t="s">
        <v>263</v>
      </c>
      <c r="C11" s="139"/>
    </row>
    <row r="12" spans="2:14" s="140" customFormat="1" ht="30" customHeight="1">
      <c r="B12" s="138" t="s">
        <v>264</v>
      </c>
      <c r="C12" s="139"/>
    </row>
    <row r="13" spans="2:14" s="140" customFormat="1" ht="30" customHeight="1">
      <c r="B13" s="138" t="s">
        <v>237</v>
      </c>
      <c r="C13" s="139"/>
    </row>
    <row r="14" spans="2:14" s="140" customFormat="1" ht="30" customHeight="1">
      <c r="B14" s="138" t="s">
        <v>229</v>
      </c>
      <c r="C14" s="139"/>
    </row>
    <row r="15" spans="2:14" s="140" customFormat="1" ht="30" customHeight="1">
      <c r="B15" s="138" t="s">
        <v>238</v>
      </c>
      <c r="C15" s="139"/>
    </row>
    <row r="16" spans="2:14" s="128" customFormat="1" ht="39.950000000000003" customHeight="1">
      <c r="B16" s="141"/>
      <c r="C16" s="132"/>
      <c r="M16" s="129"/>
      <c r="N16" s="130"/>
    </row>
    <row r="17" spans="2:14" s="137" customFormat="1" ht="30" customHeight="1">
      <c r="B17" s="142" t="s">
        <v>234</v>
      </c>
      <c r="C17" s="136"/>
    </row>
    <row r="18" spans="2:14" s="128" customFormat="1" ht="99.75" customHeight="1">
      <c r="B18" s="143" t="s">
        <v>262</v>
      </c>
      <c r="M18" s="129"/>
      <c r="N18" s="130"/>
    </row>
    <row r="19" spans="2:14" s="128" customFormat="1" ht="39.950000000000003" customHeight="1">
      <c r="B19" s="144"/>
      <c r="M19" s="129"/>
      <c r="N19" s="130"/>
    </row>
    <row r="20" spans="2:14" s="137" customFormat="1" ht="30" customHeight="1">
      <c r="B20" s="142" t="s">
        <v>84</v>
      </c>
    </row>
    <row r="21" spans="2:14" s="128" customFormat="1" ht="284.25" customHeight="1">
      <c r="B21" s="145" t="s">
        <v>268</v>
      </c>
      <c r="M21" s="129"/>
      <c r="N21" s="130"/>
    </row>
    <row r="22" spans="2:14" s="128" customFormat="1" ht="39.950000000000003" customHeight="1">
      <c r="B22" s="144"/>
      <c r="M22" s="129"/>
      <c r="N22" s="130"/>
    </row>
    <row r="23" spans="2:14" s="137" customFormat="1" ht="30" customHeight="1">
      <c r="B23" s="142" t="s">
        <v>265</v>
      </c>
    </row>
    <row r="24" spans="2:14" s="137" customFormat="1" ht="269.25" customHeight="1">
      <c r="B24" s="143" t="s">
        <v>266</v>
      </c>
    </row>
    <row r="25" spans="2:14" s="137" customFormat="1" ht="315.75" customHeight="1">
      <c r="B25" s="143" t="s">
        <v>267</v>
      </c>
    </row>
    <row r="26" spans="2:14" s="128" customFormat="1" ht="39.950000000000003" customHeight="1">
      <c r="B26" s="144"/>
      <c r="M26" s="129"/>
      <c r="N26" s="130"/>
    </row>
    <row r="27" spans="2:14" s="137" customFormat="1" ht="30" customHeight="1">
      <c r="B27" s="135" t="s">
        <v>235</v>
      </c>
    </row>
    <row r="28" spans="2:14" s="137" customFormat="1" ht="84" customHeight="1">
      <c r="B28" s="143" t="s">
        <v>230</v>
      </c>
    </row>
    <row r="29" spans="2:14" s="128" customFormat="1" ht="39.950000000000003" customHeight="1">
      <c r="B29" s="144"/>
      <c r="M29" s="129"/>
      <c r="N29" s="130"/>
    </row>
    <row r="30" spans="2:14" s="137" customFormat="1" ht="30" customHeight="1">
      <c r="B30" s="135" t="s">
        <v>236</v>
      </c>
    </row>
    <row r="31" spans="2:14" s="137" customFormat="1" ht="118.5" customHeight="1">
      <c r="B31" s="143" t="s">
        <v>226</v>
      </c>
    </row>
  </sheetData>
  <sheetProtection algorithmName="SHA-512" hashValue="neqFJ8qctritImfg5l2Y36ZRTUF4bRZORCcYc2h/wa4+fE3V4KjGd/Cvd0oFvRnPmEt7mI/1LE8PEhw35Ba9KQ==" saltValue="7HnO7ZGtGx4XAV/QH0R+8g==" spinCount="100000" sheet="1" objects="1" scenarios="1"/>
  <mergeCells count="2">
    <mergeCell ref="B9:C9"/>
    <mergeCell ref="B8:C8"/>
  </mergeCells>
  <hyperlinks>
    <hyperlink ref="B8:C8" r:id="rId1" display="&gt;&gt; Kontakt aufnehmen" xr:uid="{093AAE9C-A4FB-4CCC-A7AE-5AA4F4EF0BCA}"/>
  </hyperlinks>
  <pageMargins left="0.70866141732283472" right="0.70866141732283472" top="0.74803149606299213" bottom="0.74803149606299213" header="0.31496062992125984" footer="0.31496062992125984"/>
  <pageSetup paperSize="9" scale="36" orientation="portrait" r:id="rId2"/>
  <headerFooter>
    <oddFooter>&amp;L&amp;"Aptos,Standard"&amp;10&amp;K01+022&amp;P von &amp;N&amp;R&amp;G</oddFooter>
  </headerFooter>
  <drawing r:id="rId3"/>
  <legacyDrawingHF r:id="rId4"/>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DE351-22A6-4A19-8050-10C8B8DCE083}">
  <sheetPr>
    <pageSetUpPr fitToPage="1"/>
  </sheetPr>
  <dimension ref="B2:L159"/>
  <sheetViews>
    <sheetView workbookViewId="0"/>
  </sheetViews>
  <sheetFormatPr baseColWidth="10" defaultColWidth="11.42578125" defaultRowHeight="15"/>
  <cols>
    <col min="1" max="1" width="5.7109375" style="128" customWidth="1"/>
    <col min="2" max="2" width="58.5703125" style="128" bestFit="1" customWidth="1"/>
    <col min="3" max="3" width="72.140625" style="129" bestFit="1" customWidth="1"/>
    <col min="4" max="4" width="11.42578125" style="128"/>
    <col min="5" max="5" width="49.85546875" style="128" bestFit="1" customWidth="1"/>
    <col min="6" max="6" width="11" style="128" bestFit="1" customWidth="1"/>
    <col min="7" max="7" width="11.42578125" style="128"/>
    <col min="8" max="8" width="15.85546875" style="128" bestFit="1" customWidth="1"/>
    <col min="9" max="10" width="11.42578125" style="128"/>
    <col min="11" max="11" width="49.85546875" style="129" bestFit="1" customWidth="1"/>
    <col min="12" max="12" width="18.28515625" style="130" bestFit="1" customWidth="1"/>
    <col min="13" max="13" width="11.42578125" style="128"/>
    <col min="14" max="14" width="15.85546875" style="128" bestFit="1" customWidth="1"/>
    <col min="15" max="16384" width="11.42578125" style="128"/>
  </cols>
  <sheetData>
    <row r="2" spans="2:7" ht="39.950000000000003" customHeight="1">
      <c r="B2" s="146" t="s">
        <v>225</v>
      </c>
      <c r="C2" s="146"/>
      <c r="D2" s="127"/>
      <c r="E2" s="127"/>
      <c r="F2" s="127"/>
      <c r="G2" s="127"/>
    </row>
    <row r="3" spans="2:7" s="132" customFormat="1" ht="39.950000000000003" customHeight="1">
      <c r="B3" s="147"/>
      <c r="C3" s="147"/>
    </row>
    <row r="4" spans="2:7" s="27" customFormat="1" ht="20.100000000000001" customHeight="1">
      <c r="B4" s="70" t="s">
        <v>244</v>
      </c>
      <c r="C4" s="68"/>
    </row>
    <row r="5" spans="2:7" s="27" customFormat="1" ht="20.100000000000001" customHeight="1">
      <c r="B5" s="70" t="s">
        <v>245</v>
      </c>
      <c r="C5" s="148">
        <v>300</v>
      </c>
    </row>
    <row r="6" spans="2:7" s="27" customFormat="1" ht="20.100000000000001" customHeight="1">
      <c r="B6" s="70" t="s">
        <v>207</v>
      </c>
      <c r="C6" s="148">
        <f>C4+C5</f>
        <v>300</v>
      </c>
    </row>
    <row r="7" spans="2:7" s="27" customFormat="1" ht="20.100000000000001" customHeight="1">
      <c r="B7" s="46"/>
      <c r="C7" s="148"/>
    </row>
    <row r="8" spans="2:7" s="27" customFormat="1" ht="66.75" customHeight="1">
      <c r="B8" s="79" t="s">
        <v>247</v>
      </c>
      <c r="C8" s="79"/>
    </row>
    <row r="9" spans="2:7" s="27" customFormat="1" ht="15.75">
      <c r="B9" s="80" t="s">
        <v>246</v>
      </c>
      <c r="C9" s="80"/>
    </row>
    <row r="10" spans="2:7" s="27" customFormat="1" ht="20.100000000000001" customHeight="1">
      <c r="B10" s="69"/>
      <c r="C10" s="69"/>
    </row>
    <row r="11" spans="2:7" s="27" customFormat="1" ht="20.100000000000001" customHeight="1">
      <c r="B11" s="47"/>
    </row>
    <row r="12" spans="2:7" s="27" customFormat="1" ht="20.100000000000001" customHeight="1">
      <c r="B12" s="73" t="s">
        <v>50</v>
      </c>
      <c r="C12" s="74" t="s">
        <v>204</v>
      </c>
    </row>
    <row r="13" spans="2:7" s="27" customFormat="1" ht="20.100000000000001" customHeight="1">
      <c r="B13" s="46"/>
      <c r="C13" s="149"/>
    </row>
    <row r="14" spans="2:7" s="27" customFormat="1" ht="99" customHeight="1">
      <c r="B14" s="79" t="s">
        <v>249</v>
      </c>
      <c r="C14" s="79"/>
    </row>
    <row r="15" spans="2:7" s="27" customFormat="1">
      <c r="B15" s="81" t="s">
        <v>248</v>
      </c>
      <c r="C15" s="81"/>
    </row>
    <row r="16" spans="2:7" s="27" customFormat="1" ht="20.100000000000001" customHeight="1">
      <c r="B16" s="46"/>
      <c r="C16" s="149"/>
    </row>
    <row r="17" spans="2:3" s="27" customFormat="1" ht="20.100000000000001" customHeight="1">
      <c r="B17" s="71"/>
      <c r="C17" s="72"/>
    </row>
    <row r="18" spans="2:3" s="27" customFormat="1" ht="20.100000000000001" customHeight="1">
      <c r="B18" s="73" t="s">
        <v>210</v>
      </c>
      <c r="C18" s="111" t="s">
        <v>69</v>
      </c>
    </row>
    <row r="19" spans="2:3" s="27" customFormat="1" ht="20.100000000000001" customHeight="1">
      <c r="B19" s="46"/>
      <c r="C19" s="150"/>
    </row>
    <row r="20" spans="2:3" s="27" customFormat="1" ht="150.75" customHeight="1">
      <c r="B20" s="79" t="s">
        <v>252</v>
      </c>
      <c r="C20" s="79"/>
    </row>
    <row r="21" spans="2:3" s="27" customFormat="1" ht="15.75">
      <c r="B21" s="46"/>
      <c r="C21" s="149"/>
    </row>
    <row r="22" spans="2:3" s="27" customFormat="1" ht="20.100000000000001" customHeight="1">
      <c r="B22" s="71"/>
      <c r="C22" s="72"/>
    </row>
    <row r="23" spans="2:3" s="27" customFormat="1" ht="20.100000000000001" customHeight="1">
      <c r="B23" s="70" t="s">
        <v>73</v>
      </c>
      <c r="C23" s="45"/>
    </row>
    <row r="24" spans="2:3" s="27" customFormat="1" ht="20.100000000000001" customHeight="1">
      <c r="B24" s="46"/>
    </row>
    <row r="25" spans="2:3" s="27" customFormat="1" ht="102.75" customHeight="1">
      <c r="B25" s="79" t="s">
        <v>253</v>
      </c>
      <c r="C25" s="79"/>
    </row>
    <row r="26" spans="2:3" s="27" customFormat="1" ht="20.100000000000001" customHeight="1">
      <c r="B26" s="46"/>
      <c r="C26" s="149"/>
    </row>
    <row r="27" spans="2:3" s="27" customFormat="1" ht="20.100000000000001" customHeight="1">
      <c r="B27" s="75"/>
      <c r="C27" s="151"/>
    </row>
    <row r="28" spans="2:3" s="22" customFormat="1" ht="20.100000000000001" customHeight="1">
      <c r="B28" s="70" t="s">
        <v>205</v>
      </c>
      <c r="C28" s="44" t="s">
        <v>203</v>
      </c>
    </row>
    <row r="29" spans="2:3" s="22" customFormat="1" ht="9.9499999999999993" customHeight="1">
      <c r="B29" s="70"/>
    </row>
    <row r="30" spans="2:3" s="22" customFormat="1" ht="20.100000000000001" customHeight="1">
      <c r="B30" s="70" t="s">
        <v>202</v>
      </c>
      <c r="C30" s="45"/>
    </row>
    <row r="31" spans="2:3" s="22" customFormat="1" ht="9.9499999999999993" customHeight="1">
      <c r="B31" s="70"/>
    </row>
    <row r="32" spans="2:3" s="21" customFormat="1" ht="20.100000000000001" customHeight="1">
      <c r="B32" s="70" t="s">
        <v>206</v>
      </c>
      <c r="C32" s="45" t="s">
        <v>220</v>
      </c>
    </row>
    <row r="33" spans="2:12" s="21" customFormat="1" ht="20.100000000000001" customHeight="1">
      <c r="B33" s="46"/>
      <c r="C33" s="150"/>
    </row>
    <row r="34" spans="2:12" s="21" customFormat="1" ht="129.75" customHeight="1">
      <c r="B34" s="79" t="s">
        <v>254</v>
      </c>
      <c r="C34" s="79"/>
    </row>
    <row r="35" spans="2:12" s="21" customFormat="1" ht="20.100000000000001" customHeight="1">
      <c r="B35" s="70" t="s">
        <v>206</v>
      </c>
      <c r="C35" s="152">
        <f>IF($C$32="Allgemeiner Beitragssatz",Berechnungsdaten!$C$11,Berechnungsdaten!$C$12)</f>
        <v>0.14599999999999999</v>
      </c>
    </row>
    <row r="36" spans="2:12" ht="20.100000000000001" customHeight="1">
      <c r="B36" s="70" t="s">
        <v>250</v>
      </c>
      <c r="C36" s="152" t="str">
        <f>IFERROR(VLOOKUP($C$30,Berechnungsdaten!$B$16:$C$108,2,FALSE),"")</f>
        <v/>
      </c>
    </row>
    <row r="37" spans="2:12" s="21" customFormat="1" ht="20.100000000000001" customHeight="1">
      <c r="B37" s="46"/>
      <c r="C37" s="149"/>
    </row>
    <row r="38" spans="2:12" s="48" customFormat="1" ht="20.100000000000001" customHeight="1">
      <c r="B38" s="76"/>
      <c r="C38" s="151"/>
    </row>
    <row r="39" spans="2:12" s="48" customFormat="1" ht="20.100000000000001" customHeight="1">
      <c r="B39" s="53" t="s">
        <v>211</v>
      </c>
      <c r="C39" s="53"/>
    </row>
    <row r="40" spans="2:12" s="137" customFormat="1" ht="20.100000000000001" customHeight="1">
      <c r="B40" s="73" t="s">
        <v>208</v>
      </c>
      <c r="C40" s="68"/>
    </row>
    <row r="41" spans="2:12" s="137" customFormat="1" ht="20.100000000000001" customHeight="1">
      <c r="C41" s="140"/>
      <c r="K41" s="140"/>
      <c r="L41" s="153"/>
    </row>
    <row r="42" spans="2:12" ht="43.5" customHeight="1">
      <c r="B42" s="79" t="s">
        <v>251</v>
      </c>
      <c r="C42" s="79"/>
    </row>
    <row r="44" spans="2:12">
      <c r="K44" s="128"/>
      <c r="L44" s="128"/>
    </row>
    <row r="45" spans="2:12">
      <c r="K45" s="128"/>
      <c r="L45" s="128"/>
    </row>
    <row r="46" spans="2:12">
      <c r="K46" s="128"/>
      <c r="L46" s="128"/>
    </row>
    <row r="47" spans="2:12">
      <c r="K47" s="128"/>
      <c r="L47" s="128"/>
    </row>
    <row r="48" spans="2:12">
      <c r="K48" s="128"/>
      <c r="L48" s="128"/>
    </row>
    <row r="49" spans="2:12">
      <c r="K49" s="128"/>
      <c r="L49" s="128"/>
    </row>
    <row r="50" spans="2:12">
      <c r="K50" s="128"/>
      <c r="L50" s="128"/>
    </row>
    <row r="51" spans="2:12">
      <c r="K51" s="128"/>
      <c r="L51" s="128"/>
    </row>
    <row r="52" spans="2:12">
      <c r="K52" s="128"/>
      <c r="L52" s="128"/>
    </row>
    <row r="53" spans="2:12">
      <c r="K53" s="128"/>
      <c r="L53" s="128"/>
    </row>
    <row r="54" spans="2:12">
      <c r="K54" s="128"/>
      <c r="L54" s="128"/>
    </row>
    <row r="55" spans="2:12">
      <c r="K55" s="128"/>
      <c r="L55" s="128"/>
    </row>
    <row r="56" spans="2:12">
      <c r="K56" s="128"/>
      <c r="L56" s="128"/>
    </row>
    <row r="57" spans="2:12">
      <c r="K57" s="128"/>
      <c r="L57" s="128"/>
    </row>
    <row r="58" spans="2:12">
      <c r="K58" s="128"/>
      <c r="L58" s="128"/>
    </row>
    <row r="59" spans="2:12">
      <c r="K59" s="128"/>
      <c r="L59" s="128"/>
    </row>
    <row r="60" spans="2:12">
      <c r="K60" s="128"/>
      <c r="L60" s="128"/>
    </row>
    <row r="61" spans="2:12">
      <c r="K61" s="128"/>
      <c r="L61" s="128"/>
    </row>
    <row r="62" spans="2:12">
      <c r="K62" s="128"/>
      <c r="L62" s="128"/>
    </row>
    <row r="63" spans="2:12">
      <c r="B63" s="154"/>
      <c r="C63" s="155"/>
      <c r="K63" s="128"/>
      <c r="L63" s="128"/>
    </row>
    <row r="64" spans="2:12">
      <c r="K64" s="128"/>
      <c r="L64" s="128"/>
    </row>
    <row r="65" spans="11:12">
      <c r="K65" s="128"/>
      <c r="L65" s="128"/>
    </row>
    <row r="66" spans="11:12">
      <c r="K66" s="128"/>
      <c r="L66" s="128"/>
    </row>
    <row r="67" spans="11:12">
      <c r="K67" s="128"/>
      <c r="L67" s="128"/>
    </row>
    <row r="68" spans="11:12">
      <c r="K68" s="128"/>
      <c r="L68" s="128"/>
    </row>
    <row r="69" spans="11:12">
      <c r="K69" s="128"/>
      <c r="L69" s="128"/>
    </row>
    <row r="70" spans="11:12">
      <c r="K70" s="128"/>
      <c r="L70" s="128"/>
    </row>
    <row r="71" spans="11:12">
      <c r="K71" s="128"/>
      <c r="L71" s="128"/>
    </row>
    <row r="72" spans="11:12">
      <c r="K72" s="128"/>
      <c r="L72" s="128"/>
    </row>
    <row r="73" spans="11:12">
      <c r="K73" s="128"/>
      <c r="L73" s="128"/>
    </row>
    <row r="74" spans="11:12">
      <c r="K74" s="128"/>
      <c r="L74" s="128"/>
    </row>
    <row r="75" spans="11:12">
      <c r="K75" s="128"/>
      <c r="L75" s="128"/>
    </row>
    <row r="76" spans="11:12">
      <c r="K76" s="128"/>
      <c r="L76" s="128"/>
    </row>
    <row r="77" spans="11:12">
      <c r="K77" s="128"/>
      <c r="L77" s="128"/>
    </row>
    <row r="78" spans="11:12">
      <c r="K78" s="128"/>
      <c r="L78" s="128"/>
    </row>
    <row r="79" spans="11:12">
      <c r="K79" s="128"/>
      <c r="L79" s="128"/>
    </row>
    <row r="80" spans="11:12">
      <c r="K80" s="128"/>
      <c r="L80" s="128"/>
    </row>
    <row r="81" spans="11:12">
      <c r="K81" s="128"/>
      <c r="L81" s="128"/>
    </row>
    <row r="82" spans="11:12">
      <c r="K82" s="128"/>
      <c r="L82" s="128"/>
    </row>
    <row r="83" spans="11:12">
      <c r="K83" s="128"/>
      <c r="L83" s="128"/>
    </row>
    <row r="84" spans="11:12">
      <c r="K84" s="128"/>
      <c r="L84" s="128"/>
    </row>
    <row r="85" spans="11:12">
      <c r="K85" s="128"/>
      <c r="L85" s="128"/>
    </row>
    <row r="86" spans="11:12">
      <c r="K86" s="128"/>
      <c r="L86" s="128"/>
    </row>
    <row r="87" spans="11:12">
      <c r="K87" s="128"/>
      <c r="L87" s="128"/>
    </row>
    <row r="88" spans="11:12">
      <c r="K88" s="128"/>
      <c r="L88" s="128"/>
    </row>
    <row r="89" spans="11:12">
      <c r="K89" s="128"/>
      <c r="L89" s="128"/>
    </row>
    <row r="90" spans="11:12">
      <c r="K90" s="128"/>
      <c r="L90" s="128"/>
    </row>
    <row r="91" spans="11:12">
      <c r="K91" s="128"/>
      <c r="L91" s="128"/>
    </row>
    <row r="92" spans="11:12">
      <c r="K92" s="128"/>
      <c r="L92" s="128"/>
    </row>
    <row r="93" spans="11:12">
      <c r="K93" s="128"/>
      <c r="L93" s="128"/>
    </row>
    <row r="94" spans="11:12">
      <c r="K94" s="128"/>
      <c r="L94" s="128"/>
    </row>
    <row r="95" spans="11:12">
      <c r="K95" s="128"/>
      <c r="L95" s="128"/>
    </row>
    <row r="96" spans="11:12">
      <c r="K96" s="128"/>
      <c r="L96" s="128"/>
    </row>
    <row r="97" spans="11:12">
      <c r="K97" s="128"/>
      <c r="L97" s="128"/>
    </row>
    <row r="98" spans="11:12">
      <c r="K98" s="128"/>
      <c r="L98" s="128"/>
    </row>
    <row r="99" spans="11:12">
      <c r="K99" s="128"/>
      <c r="L99" s="128"/>
    </row>
    <row r="100" spans="11:12">
      <c r="K100" s="128"/>
      <c r="L100" s="128"/>
    </row>
    <row r="101" spans="11:12">
      <c r="K101" s="128"/>
      <c r="L101" s="128"/>
    </row>
    <row r="102" spans="11:12">
      <c r="K102" s="128"/>
      <c r="L102" s="128"/>
    </row>
    <row r="103" spans="11:12">
      <c r="K103" s="128"/>
      <c r="L103" s="128"/>
    </row>
    <row r="104" spans="11:12">
      <c r="K104" s="128"/>
      <c r="L104" s="128"/>
    </row>
    <row r="105" spans="11:12">
      <c r="K105" s="128"/>
      <c r="L105" s="128"/>
    </row>
    <row r="106" spans="11:12">
      <c r="K106" s="128"/>
      <c r="L106" s="128"/>
    </row>
    <row r="107" spans="11:12">
      <c r="K107" s="128"/>
      <c r="L107" s="128"/>
    </row>
    <row r="108" spans="11:12">
      <c r="K108" s="128"/>
      <c r="L108" s="128"/>
    </row>
    <row r="109" spans="11:12">
      <c r="K109" s="128"/>
      <c r="L109" s="128"/>
    </row>
    <row r="110" spans="11:12">
      <c r="K110" s="128"/>
      <c r="L110" s="128"/>
    </row>
    <row r="111" spans="11:12">
      <c r="K111" s="128"/>
      <c r="L111" s="128"/>
    </row>
    <row r="112" spans="11:12">
      <c r="K112" s="128"/>
      <c r="L112" s="128"/>
    </row>
    <row r="113" spans="11:12">
      <c r="K113" s="128"/>
      <c r="L113" s="128"/>
    </row>
    <row r="114" spans="11:12">
      <c r="K114" s="128"/>
      <c r="L114" s="128"/>
    </row>
    <row r="115" spans="11:12">
      <c r="K115" s="128"/>
      <c r="L115" s="128"/>
    </row>
    <row r="116" spans="11:12">
      <c r="K116" s="128"/>
      <c r="L116" s="128"/>
    </row>
    <row r="117" spans="11:12">
      <c r="K117" s="128"/>
      <c r="L117" s="128"/>
    </row>
    <row r="118" spans="11:12">
      <c r="K118" s="128"/>
      <c r="L118" s="128"/>
    </row>
    <row r="119" spans="11:12">
      <c r="K119" s="128"/>
      <c r="L119" s="128"/>
    </row>
    <row r="120" spans="11:12">
      <c r="K120" s="128"/>
      <c r="L120" s="128"/>
    </row>
    <row r="121" spans="11:12">
      <c r="K121" s="128"/>
      <c r="L121" s="128"/>
    </row>
    <row r="122" spans="11:12">
      <c r="K122" s="128"/>
      <c r="L122" s="128"/>
    </row>
    <row r="123" spans="11:12">
      <c r="K123" s="128"/>
      <c r="L123" s="128"/>
    </row>
    <row r="124" spans="11:12">
      <c r="K124" s="128"/>
      <c r="L124" s="128"/>
    </row>
    <row r="125" spans="11:12">
      <c r="K125" s="128"/>
      <c r="L125" s="128"/>
    </row>
    <row r="126" spans="11:12">
      <c r="K126" s="128"/>
      <c r="L126" s="128"/>
    </row>
    <row r="127" spans="11:12">
      <c r="K127" s="128"/>
      <c r="L127" s="128"/>
    </row>
    <row r="128" spans="11:12">
      <c r="K128" s="128"/>
      <c r="L128" s="128"/>
    </row>
    <row r="129" spans="11:12">
      <c r="K129" s="128"/>
      <c r="L129" s="128"/>
    </row>
    <row r="130" spans="11:12">
      <c r="K130" s="128"/>
      <c r="L130" s="128"/>
    </row>
    <row r="131" spans="11:12">
      <c r="K131" s="128"/>
      <c r="L131" s="128"/>
    </row>
    <row r="132" spans="11:12">
      <c r="K132" s="128"/>
      <c r="L132" s="128"/>
    </row>
    <row r="133" spans="11:12">
      <c r="K133" s="128"/>
      <c r="L133" s="128"/>
    </row>
    <row r="134" spans="11:12">
      <c r="K134" s="128"/>
      <c r="L134" s="128"/>
    </row>
    <row r="135" spans="11:12">
      <c r="K135" s="128"/>
      <c r="L135" s="128"/>
    </row>
    <row r="136" spans="11:12">
      <c r="K136" s="128"/>
      <c r="L136" s="128"/>
    </row>
    <row r="137" spans="11:12">
      <c r="K137" s="128"/>
      <c r="L137" s="128"/>
    </row>
    <row r="138" spans="11:12">
      <c r="K138" s="128"/>
      <c r="L138" s="128"/>
    </row>
    <row r="139" spans="11:12">
      <c r="K139" s="128"/>
      <c r="L139" s="128"/>
    </row>
    <row r="140" spans="11:12">
      <c r="K140" s="128"/>
      <c r="L140" s="128"/>
    </row>
    <row r="141" spans="11:12">
      <c r="K141" s="128"/>
      <c r="L141" s="128"/>
    </row>
    <row r="142" spans="11:12">
      <c r="K142" s="128"/>
      <c r="L142" s="128"/>
    </row>
    <row r="143" spans="11:12">
      <c r="K143" s="128"/>
      <c r="L143" s="128"/>
    </row>
    <row r="144" spans="11:12">
      <c r="K144" s="128"/>
      <c r="L144" s="128"/>
    </row>
    <row r="145" spans="5:12">
      <c r="K145" s="128"/>
      <c r="L145" s="128"/>
    </row>
    <row r="146" spans="5:12">
      <c r="K146" s="128"/>
      <c r="L146" s="128"/>
    </row>
    <row r="147" spans="5:12">
      <c r="K147" s="128"/>
      <c r="L147" s="128"/>
    </row>
    <row r="148" spans="5:12">
      <c r="K148" s="128"/>
      <c r="L148" s="128"/>
    </row>
    <row r="149" spans="5:12">
      <c r="K149" s="128"/>
      <c r="L149" s="128"/>
    </row>
    <row r="150" spans="5:12">
      <c r="K150" s="128"/>
      <c r="L150" s="128"/>
    </row>
    <row r="151" spans="5:12">
      <c r="K151" s="128"/>
      <c r="L151" s="128"/>
    </row>
    <row r="152" spans="5:12">
      <c r="K152" s="128"/>
      <c r="L152" s="128"/>
    </row>
    <row r="153" spans="5:12">
      <c r="K153" s="128"/>
      <c r="L153" s="128"/>
    </row>
    <row r="154" spans="5:12">
      <c r="K154" s="128"/>
      <c r="L154" s="128"/>
    </row>
    <row r="155" spans="5:12">
      <c r="K155" s="128"/>
      <c r="L155" s="128"/>
    </row>
    <row r="156" spans="5:12">
      <c r="K156" s="128"/>
      <c r="L156" s="128"/>
    </row>
    <row r="157" spans="5:12">
      <c r="K157" s="128"/>
      <c r="L157" s="128"/>
    </row>
    <row r="158" spans="5:12">
      <c r="K158" s="128"/>
      <c r="L158" s="128"/>
    </row>
    <row r="159" spans="5:12">
      <c r="E159" s="129"/>
      <c r="F159" s="130"/>
      <c r="K159" s="128"/>
      <c r="L159" s="128"/>
    </row>
  </sheetData>
  <sheetProtection algorithmName="SHA-512" hashValue="Mg8WXpLKIACnumMMNG4MzepcaiW/wcgo+79gY+PVLMuMgjAiesOz76SVs7md8eBDaJvXJ3MrWbtfpJPuNA1jGw==" saltValue="h4PKSsBCOb9bD7iQpAArbA==" spinCount="100000" sheet="1" objects="1" scenarios="1"/>
  <mergeCells count="10">
    <mergeCell ref="B2:C2"/>
    <mergeCell ref="B42:C42"/>
    <mergeCell ref="B3:C3"/>
    <mergeCell ref="B8:C8"/>
    <mergeCell ref="B9:C9"/>
    <mergeCell ref="B14:C14"/>
    <mergeCell ref="B15:C15"/>
    <mergeCell ref="B20:C20"/>
    <mergeCell ref="B25:C25"/>
    <mergeCell ref="B34:C34"/>
  </mergeCells>
  <dataValidations count="4">
    <dataValidation type="list" allowBlank="1" showInputMessage="1" showErrorMessage="1" sqref="C18:C19" xr:uid="{6738C7BD-8780-4893-A640-47ED9851EA6C}">
      <formula1>"Ja,Nein"</formula1>
    </dataValidation>
    <dataValidation type="list" allowBlank="1" showInputMessage="1" showErrorMessage="1" sqref="C12:C13 C16 C21 C26:C27 C37:C38" xr:uid="{CB4CB07D-5474-4CC4-A602-54C7F5C2F47C}">
      <formula1>"Gewerbliche Tätigkeit,Freiberufliche Tätigkeit"</formula1>
    </dataValidation>
    <dataValidation type="list" allowBlank="1" showInputMessage="1" showErrorMessage="1" sqref="C28" xr:uid="{AFA362E1-540A-4CBA-8234-16ABE863479C}">
      <formula1>"Gesetzlich versichert,Privat versichert"</formula1>
    </dataValidation>
    <dataValidation type="list" allowBlank="1" showInputMessage="1" showErrorMessage="1" sqref="C32:C33" xr:uid="{9541B27B-9A98-4DBA-B03B-4874F6AEBF23}">
      <formula1>"Allgemeiner Beitragssatz,Ermäßigter Beitragssatz"</formula1>
    </dataValidation>
  </dataValidations>
  <hyperlinks>
    <hyperlink ref="B9:C9" r:id="rId1" display="Online-Rechner der Bundesagentur für Arbeit" xr:uid="{A63EFB94-C5B0-424F-A9C2-CE7ACE48D317}"/>
    <hyperlink ref="B15:C15" r:id="rId2" display="&gt;&gt; https://de.wikipedia.org/wiki/Freier_Beruf_(Deutschland)" xr:uid="{38F19B0B-E7C5-4BEB-891F-5FAF9C2B8653}"/>
  </hyperlinks>
  <pageMargins left="0.70866141732283472" right="0.70866141732283472" top="0.74803149606299213" bottom="0.74803149606299213" header="0.31496062992125984" footer="0.31496062992125984"/>
  <pageSetup paperSize="9" scale="56" orientation="portrait" r:id="rId3"/>
  <headerFooter>
    <oddFooter>&amp;L&amp;"Aptos,Standard"&amp;10&amp;K01+022&amp;P von &amp;N&amp;R&amp;G</oddFooter>
  </headerFooter>
  <drawing r:id="rId4"/>
  <extLst>
    <ext xmlns:x14="http://schemas.microsoft.com/office/spreadsheetml/2009/9/main" uri="{CCE6A557-97BC-4b89-ADB6-D9C93CAAB3DF}">
      <x14:dataValidations xmlns:xm="http://schemas.microsoft.com/office/excel/2006/main" count="1">
        <x14:dataValidation type="list" allowBlank="1" showInputMessage="1" showErrorMessage="1" xr:uid="{0A94BA0D-46C6-4CD8-8BCD-D1DDDB998B16}">
          <x14:formula1>
            <xm:f>Berechnungsdaten!$B$16:$B$108</xm:f>
          </x14:formula1>
          <xm:sqref>C30</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53370D-E69D-4663-9B7A-C28CAB669972}">
  <sheetPr>
    <pageSetUpPr fitToPage="1"/>
  </sheetPr>
  <dimension ref="B2:J49"/>
  <sheetViews>
    <sheetView workbookViewId="0"/>
  </sheetViews>
  <sheetFormatPr baseColWidth="10" defaultColWidth="11.42578125" defaultRowHeight="15"/>
  <cols>
    <col min="1" max="1" width="5.7109375" style="128" customWidth="1"/>
    <col min="2" max="2" width="71.85546875" style="128" bestFit="1" customWidth="1"/>
    <col min="3" max="5" width="12.7109375" style="128" customWidth="1"/>
    <col min="6" max="6" width="11.42578125" style="128"/>
    <col min="7" max="7" width="61.28515625" style="128" bestFit="1" customWidth="1"/>
    <col min="8" max="10" width="12.7109375" style="128" customWidth="1"/>
    <col min="11" max="16384" width="11.42578125" style="128"/>
  </cols>
  <sheetData>
    <row r="2" spans="2:10" ht="39.950000000000003" customHeight="1">
      <c r="B2" s="146" t="s">
        <v>83</v>
      </c>
      <c r="C2" s="146"/>
      <c r="D2" s="146"/>
      <c r="E2" s="146"/>
      <c r="F2" s="146"/>
      <c r="G2" s="146"/>
      <c r="H2" s="146"/>
      <c r="I2" s="146"/>
      <c r="J2" s="146"/>
    </row>
    <row r="3" spans="2:10" s="132" customFormat="1" ht="39.950000000000003" customHeight="1"/>
    <row r="4" spans="2:10" s="21" customFormat="1" ht="30" customHeight="1">
      <c r="B4" s="3" t="s">
        <v>47</v>
      </c>
      <c r="C4" s="2" t="s">
        <v>6</v>
      </c>
      <c r="D4" s="2" t="s">
        <v>7</v>
      </c>
      <c r="E4" s="2" t="s">
        <v>8</v>
      </c>
      <c r="G4" s="3" t="s">
        <v>25</v>
      </c>
      <c r="H4" s="2" t="s">
        <v>6</v>
      </c>
      <c r="I4" s="2" t="s">
        <v>7</v>
      </c>
      <c r="J4" s="2" t="s">
        <v>8</v>
      </c>
    </row>
    <row r="5" spans="2:10" s="22" customFormat="1" ht="20.100000000000001" customHeight="1">
      <c r="B5" s="104" t="s">
        <v>255</v>
      </c>
      <c r="C5" s="14">
        <v>0</v>
      </c>
      <c r="D5" s="14">
        <v>0</v>
      </c>
      <c r="E5" s="14">
        <v>0</v>
      </c>
      <c r="G5" s="106" t="s">
        <v>51</v>
      </c>
      <c r="H5" s="14">
        <v>0</v>
      </c>
      <c r="I5" s="14">
        <v>0</v>
      </c>
      <c r="J5" s="14">
        <v>0</v>
      </c>
    </row>
    <row r="6" spans="2:10" s="22" customFormat="1" ht="20.100000000000001" customHeight="1">
      <c r="B6" s="107" t="s">
        <v>256</v>
      </c>
      <c r="C6" s="16">
        <v>0</v>
      </c>
      <c r="D6" s="16">
        <v>0</v>
      </c>
      <c r="E6" s="16">
        <v>0</v>
      </c>
      <c r="G6" s="107" t="s">
        <v>53</v>
      </c>
      <c r="H6" s="16">
        <v>0</v>
      </c>
      <c r="I6" s="16">
        <v>0</v>
      </c>
      <c r="J6" s="16">
        <v>0</v>
      </c>
    </row>
    <row r="7" spans="2:10" s="22" customFormat="1" ht="20.100000000000001" customHeight="1">
      <c r="B7" s="107" t="s">
        <v>9</v>
      </c>
      <c r="C7" s="16">
        <v>0</v>
      </c>
      <c r="D7" s="16">
        <v>0</v>
      </c>
      <c r="E7" s="16">
        <v>0</v>
      </c>
      <c r="G7" s="107" t="s">
        <v>52</v>
      </c>
      <c r="H7" s="16">
        <v>0</v>
      </c>
      <c r="I7" s="16">
        <v>0</v>
      </c>
      <c r="J7" s="16">
        <v>0</v>
      </c>
    </row>
    <row r="8" spans="2:10" s="22" customFormat="1" ht="20.100000000000001" customHeight="1">
      <c r="B8" s="107" t="s">
        <v>40</v>
      </c>
      <c r="C8" s="16">
        <v>0</v>
      </c>
      <c r="D8" s="16">
        <v>0</v>
      </c>
      <c r="E8" s="16">
        <v>0</v>
      </c>
      <c r="G8" s="107" t="s">
        <v>54</v>
      </c>
      <c r="H8" s="16">
        <v>0</v>
      </c>
      <c r="I8" s="16">
        <v>0</v>
      </c>
      <c r="J8" s="16">
        <v>0</v>
      </c>
    </row>
    <row r="9" spans="2:10" s="22" customFormat="1" ht="20.100000000000001" customHeight="1" thickBot="1">
      <c r="B9" s="107" t="s">
        <v>41</v>
      </c>
      <c r="C9" s="16">
        <v>0</v>
      </c>
      <c r="D9" s="16">
        <v>0</v>
      </c>
      <c r="E9" s="16">
        <v>0</v>
      </c>
      <c r="G9" s="108" t="s">
        <v>26</v>
      </c>
      <c r="H9" s="17">
        <v>0</v>
      </c>
      <c r="I9" s="17">
        <v>0</v>
      </c>
      <c r="J9" s="17">
        <v>0</v>
      </c>
    </row>
    <row r="10" spans="2:10" s="22" customFormat="1" ht="20.100000000000001" customHeight="1" thickTop="1">
      <c r="B10" s="107" t="s">
        <v>257</v>
      </c>
      <c r="C10" s="16">
        <v>0</v>
      </c>
      <c r="D10" s="16">
        <v>0</v>
      </c>
      <c r="E10" s="16">
        <v>0</v>
      </c>
      <c r="G10" s="7" t="s">
        <v>78</v>
      </c>
      <c r="H10" s="13">
        <f>SUM(H5:H9)</f>
        <v>0</v>
      </c>
      <c r="I10" s="13">
        <f>SUM(I5:I9)</f>
        <v>0</v>
      </c>
      <c r="J10" s="13">
        <f>SUM(J5:J9)</f>
        <v>0</v>
      </c>
    </row>
    <row r="11" spans="2:10" s="22" customFormat="1" ht="20.100000000000001" customHeight="1">
      <c r="B11" s="107" t="s">
        <v>258</v>
      </c>
      <c r="C11" s="16">
        <v>0</v>
      </c>
      <c r="D11" s="16">
        <v>0</v>
      </c>
      <c r="E11" s="16">
        <v>0</v>
      </c>
      <c r="G11" s="23"/>
      <c r="H11" s="156"/>
    </row>
    <row r="12" spans="2:10" s="22" customFormat="1" ht="20.100000000000001" customHeight="1">
      <c r="B12" s="107" t="s">
        <v>259</v>
      </c>
      <c r="C12" s="16">
        <v>0</v>
      </c>
      <c r="D12" s="16">
        <v>0</v>
      </c>
      <c r="E12" s="16">
        <v>0</v>
      </c>
      <c r="G12" s="23"/>
      <c r="H12" s="156"/>
    </row>
    <row r="13" spans="2:10" s="22" customFormat="1" ht="20.100000000000001" customHeight="1">
      <c r="B13" s="107" t="s">
        <v>10</v>
      </c>
      <c r="C13" s="16">
        <v>0</v>
      </c>
      <c r="D13" s="16">
        <v>0</v>
      </c>
      <c r="E13" s="16">
        <v>0</v>
      </c>
      <c r="G13" s="23"/>
      <c r="H13" s="156"/>
    </row>
    <row r="14" spans="2:10" s="22" customFormat="1" ht="20.100000000000001" customHeight="1" thickBot="1">
      <c r="B14" s="107" t="s">
        <v>5</v>
      </c>
      <c r="C14" s="16">
        <v>0</v>
      </c>
      <c r="D14" s="16">
        <v>0</v>
      </c>
      <c r="E14" s="16">
        <v>0</v>
      </c>
      <c r="G14" s="23"/>
      <c r="H14" s="156"/>
    </row>
    <row r="15" spans="2:10" s="22" customFormat="1" ht="20.100000000000001" customHeight="1" thickTop="1">
      <c r="B15" s="10" t="s">
        <v>94</v>
      </c>
      <c r="C15" s="24">
        <f>SUM(C5:C14)</f>
        <v>0</v>
      </c>
      <c r="D15" s="24">
        <f>SUM(D5:D14)</f>
        <v>0</v>
      </c>
      <c r="E15" s="24">
        <f>SUM(E5:E14)</f>
        <v>0</v>
      </c>
      <c r="G15" s="23"/>
      <c r="H15" s="156"/>
    </row>
    <row r="17" spans="2:5" s="21" customFormat="1" ht="21" customHeight="1" thickBot="1">
      <c r="B17" s="15" t="s">
        <v>102</v>
      </c>
      <c r="C17" s="50">
        <f>IFERROR(
    _xlfn.LET(
        _xlpm.Versicherung,'1. Annahmen &amp; Einstellungen'!$C$28,
        _xlpm.Gewinn,'5. Jahresplanung - Jahr 1 bis 3'!$E$51,
        _xlpm.BBG,Berechnungsdaten!$C$13,
        _xlpm.Beitragssatz,'1. Annahmen &amp; Einstellungen'!$C$35+'1. Annahmen &amp; Einstellungen'!$C$36,
        _xlpm.Privatbeitrag,'1. Annahmen &amp; Einstellungen'!$C$40,
        IF(
            _xlpm.Versicherung="Gesetzlich versichert",
            MIN(_xlpm.Gewinn,_xlpm.BBG)*_xlpm.Beitragssatz/12,
            IF(
                _xlpm.Versicherung="Privat versichert",
                _xlpm.Privatbeitrag,
                ""
            )
        )
    ),
    0
)</f>
        <v>0</v>
      </c>
      <c r="D17" s="50">
        <f>IFERROR(
    _xlfn.LET(
        _xlpm.Versicherung,'1. Annahmen &amp; Einstellungen'!$C$28,
        _xlpm.Gewinn,'5. Jahresplanung - Jahr 1 bis 3'!$F$51,
        _xlpm.BBG,Berechnungsdaten!$C$13,
        _xlpm.Beitragssatz,'1. Annahmen &amp; Einstellungen'!$C$35+'1. Annahmen &amp; Einstellungen'!$C$36,
        _xlpm.Privatbeitrag,'1. Annahmen &amp; Einstellungen'!$C$40,
        IF(
            _xlpm.Versicherung="Gesetzlich versichert",
            MIN(_xlpm.Gewinn,_xlpm.BBG)*_xlpm.Beitragssatz/12,
            IF(
                _xlpm.Versicherung="Privat versichert",
                _xlpm.Privatbeitrag,
                ""
            )
        )
    ),
    0
)</f>
        <v>0</v>
      </c>
      <c r="E17" s="50">
        <f>IFERROR(
    _xlfn.LET(
        _xlpm.Versicherung,'1. Annahmen &amp; Einstellungen'!$C$28,
        _xlpm.Gewinn,'5. Jahresplanung - Jahr 1 bis 3'!$G$51,
        _xlpm.BBG,Berechnungsdaten!$C$13,
        _xlpm.Beitragssatz,'1. Annahmen &amp; Einstellungen'!$C$35+'1. Annahmen &amp; Einstellungen'!$C$36,
        _xlpm.Privatbeitrag,'1. Annahmen &amp; Einstellungen'!$C$40,
        IF(
            _xlpm.Versicherung="Gesetzlich versichert",
            MIN(_xlpm.Gewinn,_xlpm.BBG)*_xlpm.Beitragssatz/12,
            IF(
                _xlpm.Versicherung="Privat versichert",
                _xlpm.Privatbeitrag,
                ""
            )
        )
    ),
    0
)</f>
        <v>0</v>
      </c>
    </row>
    <row r="18" spans="2:5" s="21" customFormat="1" ht="20.100000000000001" customHeight="1" thickTop="1">
      <c r="B18" s="10" t="s">
        <v>48</v>
      </c>
      <c r="C18" s="24">
        <f>IFERROR(C15+C17,"")</f>
        <v>0</v>
      </c>
      <c r="D18" s="24">
        <f t="shared" ref="D18:E18" si="0">IFERROR(D15+D17,"")</f>
        <v>0</v>
      </c>
      <c r="E18" s="24">
        <f t="shared" si="0"/>
        <v>0</v>
      </c>
    </row>
    <row r="39" spans="2:10">
      <c r="B39" s="157"/>
      <c r="C39" s="158"/>
      <c r="D39" s="157"/>
      <c r="E39" s="157"/>
      <c r="F39" s="157"/>
      <c r="G39" s="157"/>
      <c r="H39" s="157"/>
      <c r="I39" s="157"/>
      <c r="J39" s="157"/>
    </row>
    <row r="40" spans="2:10">
      <c r="B40" s="159"/>
      <c r="C40" s="160"/>
    </row>
    <row r="41" spans="2:10">
      <c r="C41" s="129"/>
    </row>
    <row r="42" spans="2:10">
      <c r="C42" s="129"/>
    </row>
    <row r="43" spans="2:10">
      <c r="C43" s="129"/>
    </row>
    <row r="44" spans="2:10">
      <c r="C44" s="129"/>
    </row>
    <row r="45" spans="2:10">
      <c r="C45" s="129"/>
    </row>
    <row r="46" spans="2:10">
      <c r="C46" s="129"/>
    </row>
    <row r="47" spans="2:10">
      <c r="C47" s="129"/>
    </row>
    <row r="48" spans="2:10">
      <c r="C48" s="129"/>
    </row>
    <row r="49" spans="3:3">
      <c r="C49" s="129"/>
    </row>
  </sheetData>
  <sheetProtection algorithmName="SHA-512" hashValue="w0uMQ5X5M4fLvxD3XTRaFb3VKzXzeMutHtT2mw8UbJlgXsUbIqwRlwqdBU2YLb8jHDQztNq70iaJXM6YMBAA7w==" saltValue="Glsst9iiz33poicwki5S2w==" spinCount="100000" sheet="1" objects="1" scenarios="1"/>
  <mergeCells count="1">
    <mergeCell ref="B2:J2"/>
  </mergeCells>
  <pageMargins left="0.70866141732283472" right="0.70866141732283472" top="0.74803149606299213" bottom="0.74803149606299213" header="0.31496062992125984" footer="0.31496062992125984"/>
  <pageSetup paperSize="9" scale="55" orientation="landscape" r:id="rId1"/>
  <headerFooter>
    <oddFooter>&amp;L&amp;"Aptos,Standard"&amp;10&amp;K01+022&amp;P von &amp;N&amp;R&amp;G</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D5C31-588B-4410-8919-9C51B1632EC4}">
  <sheetPr>
    <pageSetUpPr fitToPage="1"/>
  </sheetPr>
  <dimension ref="B2:U62"/>
  <sheetViews>
    <sheetView workbookViewId="0">
      <pane ySplit="4" topLeftCell="A5" activePane="bottomLeft" state="frozen"/>
      <selection activeCell="E17" sqref="E17"/>
      <selection pane="bottomLeft"/>
    </sheetView>
  </sheetViews>
  <sheetFormatPr baseColWidth="10" defaultColWidth="9.140625" defaultRowHeight="15"/>
  <cols>
    <col min="1" max="1" width="5.7109375" style="128" customWidth="1"/>
    <col min="2" max="2" width="50.7109375" style="128" customWidth="1"/>
    <col min="3" max="3" width="14.7109375" style="128" customWidth="1"/>
    <col min="4" max="4" width="10.7109375" style="128" customWidth="1"/>
    <col min="5" max="5" width="17.7109375" style="128" bestFit="1" customWidth="1"/>
    <col min="6" max="18" width="16.7109375" style="128" customWidth="1"/>
    <col min="19" max="19" width="8.7109375" style="128" customWidth="1"/>
    <col min="20" max="21" width="16.7109375" style="128" customWidth="1"/>
    <col min="22" max="16384" width="9.140625" style="128"/>
  </cols>
  <sheetData>
    <row r="2" spans="2:21" s="161" customFormat="1" ht="39.950000000000003" customHeight="1">
      <c r="B2" s="77" t="s">
        <v>84</v>
      </c>
      <c r="C2" s="77"/>
      <c r="D2" s="77"/>
      <c r="E2" s="77"/>
      <c r="F2" s="77"/>
      <c r="G2" s="77"/>
      <c r="H2" s="77"/>
      <c r="I2" s="77"/>
      <c r="J2" s="77"/>
      <c r="K2" s="77"/>
      <c r="L2" s="77"/>
      <c r="M2" s="77"/>
      <c r="N2" s="77"/>
      <c r="O2" s="77"/>
      <c r="P2" s="77"/>
      <c r="Q2" s="77"/>
      <c r="R2" s="77"/>
      <c r="S2" s="77"/>
      <c r="T2" s="77"/>
      <c r="U2" s="77"/>
    </row>
    <row r="3" spans="2:21" s="141" customFormat="1" ht="39.950000000000003" customHeight="1">
      <c r="B3" s="162"/>
      <c r="C3" s="162"/>
      <c r="D3" s="162"/>
      <c r="E3" s="162"/>
      <c r="F3" s="162"/>
      <c r="G3" s="162"/>
      <c r="H3" s="162"/>
      <c r="P3" s="162"/>
    </row>
    <row r="4" spans="2:21" s="164" customFormat="1" ht="30" customHeight="1">
      <c r="B4" s="163"/>
      <c r="C4" s="163"/>
      <c r="D4" s="163"/>
      <c r="F4" s="19" t="s">
        <v>13</v>
      </c>
      <c r="G4" s="19" t="s">
        <v>14</v>
      </c>
      <c r="H4" s="19" t="s">
        <v>15</v>
      </c>
      <c r="I4" s="19" t="s">
        <v>16</v>
      </c>
      <c r="J4" s="19" t="s">
        <v>17</v>
      </c>
      <c r="K4" s="19" t="s">
        <v>18</v>
      </c>
      <c r="L4" s="19" t="s">
        <v>19</v>
      </c>
      <c r="M4" s="19" t="s">
        <v>20</v>
      </c>
      <c r="N4" s="19" t="s">
        <v>21</v>
      </c>
      <c r="O4" s="19" t="s">
        <v>22</v>
      </c>
      <c r="P4" s="19" t="s">
        <v>23</v>
      </c>
      <c r="Q4" s="19" t="s">
        <v>24</v>
      </c>
      <c r="R4" s="20" t="s">
        <v>2</v>
      </c>
      <c r="T4" s="20" t="s">
        <v>7</v>
      </c>
      <c r="U4" s="20" t="s">
        <v>8</v>
      </c>
    </row>
    <row r="5" spans="2:21" s="141" customFormat="1" ht="39.950000000000003" customHeight="1"/>
    <row r="6" spans="2:21" s="167" customFormat="1" ht="30" customHeight="1">
      <c r="B6" s="82" t="s">
        <v>55</v>
      </c>
      <c r="C6" s="82"/>
      <c r="D6" s="165"/>
      <c r="E6" s="166"/>
    </row>
    <row r="7" spans="2:21" s="141" customFormat="1" ht="20.100000000000001" customHeight="1">
      <c r="B7" s="83" t="s">
        <v>59</v>
      </c>
      <c r="C7" s="85">
        <v>0</v>
      </c>
      <c r="D7" s="168"/>
      <c r="E7" s="58" t="s">
        <v>58</v>
      </c>
      <c r="F7" s="66">
        <v>0</v>
      </c>
      <c r="G7" s="66">
        <v>0</v>
      </c>
      <c r="H7" s="66">
        <v>0</v>
      </c>
      <c r="I7" s="66">
        <v>0</v>
      </c>
      <c r="J7" s="66">
        <v>0</v>
      </c>
      <c r="K7" s="66">
        <v>0</v>
      </c>
      <c r="L7" s="66">
        <v>0</v>
      </c>
      <c r="M7" s="66">
        <v>0</v>
      </c>
      <c r="N7" s="66">
        <v>0</v>
      </c>
      <c r="O7" s="66">
        <v>0</v>
      </c>
      <c r="P7" s="66">
        <v>0</v>
      </c>
      <c r="Q7" s="66">
        <v>0</v>
      </c>
      <c r="R7" s="59">
        <f>SUM(F7:Q7)</f>
        <v>0</v>
      </c>
      <c r="S7" s="169"/>
      <c r="T7" s="67">
        <v>0</v>
      </c>
      <c r="U7" s="67">
        <v>0</v>
      </c>
    </row>
    <row r="8" spans="2:21" s="141" customFormat="1" ht="20.100000000000001" customHeight="1">
      <c r="B8" s="84"/>
      <c r="C8" s="86"/>
      <c r="D8" s="170"/>
      <c r="E8" s="51" t="s">
        <v>90</v>
      </c>
      <c r="F8" s="52">
        <f>$C7*F7</f>
        <v>0</v>
      </c>
      <c r="G8" s="52">
        <f t="shared" ref="G8:Q8" si="0">$C7*G7</f>
        <v>0</v>
      </c>
      <c r="H8" s="52">
        <f t="shared" si="0"/>
        <v>0</v>
      </c>
      <c r="I8" s="52">
        <f t="shared" si="0"/>
        <v>0</v>
      </c>
      <c r="J8" s="52">
        <f t="shared" si="0"/>
        <v>0</v>
      </c>
      <c r="K8" s="52">
        <f t="shared" si="0"/>
        <v>0</v>
      </c>
      <c r="L8" s="52">
        <f t="shared" si="0"/>
        <v>0</v>
      </c>
      <c r="M8" s="52">
        <f t="shared" si="0"/>
        <v>0</v>
      </c>
      <c r="N8" s="52">
        <f t="shared" si="0"/>
        <v>0</v>
      </c>
      <c r="O8" s="52">
        <f t="shared" si="0"/>
        <v>0</v>
      </c>
      <c r="P8" s="52">
        <f t="shared" si="0"/>
        <v>0</v>
      </c>
      <c r="Q8" s="52">
        <f t="shared" si="0"/>
        <v>0</v>
      </c>
      <c r="R8" s="52">
        <f>SUM(F8:Q8)</f>
        <v>0</v>
      </c>
      <c r="S8" s="169"/>
      <c r="T8" s="56">
        <f>T7*$C7</f>
        <v>0</v>
      </c>
      <c r="U8" s="56">
        <f>U7*$C7</f>
        <v>0</v>
      </c>
    </row>
    <row r="9" spans="2:21" s="141" customFormat="1" ht="20.100000000000001" customHeight="1">
      <c r="B9" s="87" t="s">
        <v>68</v>
      </c>
      <c r="C9" s="89">
        <v>0.19</v>
      </c>
      <c r="D9" s="170"/>
      <c r="E9" s="53" t="s">
        <v>89</v>
      </c>
      <c r="F9" s="29">
        <f>IF(AND('1. Annahmen &amp; Einstellungen'!$C$18="Ja",$F$36&lt;Berechnungsdaten!$C$9),0,F8*$C9)</f>
        <v>0</v>
      </c>
      <c r="G9" s="29">
        <f>IF(AND('1. Annahmen &amp; Einstellungen'!$C$18="Ja",SUM($F$36:$G$36)&lt;Berechnungsdaten!$C$9),0,G8*$C9)</f>
        <v>0</v>
      </c>
      <c r="H9" s="29">
        <f>IF(AND('1. Annahmen &amp; Einstellungen'!$C$18="Ja",SUM($F$36:$H$36)&lt;Berechnungsdaten!$C$9),0,H8*$C9)</f>
        <v>0</v>
      </c>
      <c r="I9" s="29">
        <f>IF(AND('1. Annahmen &amp; Einstellungen'!$C$18="Ja",SUM($F$36:$I$36)&lt;Berechnungsdaten!$C$9),0,I8*$C9)</f>
        <v>0</v>
      </c>
      <c r="J9" s="29">
        <f>IF(AND('1. Annahmen &amp; Einstellungen'!$C$18="Ja",SUM($F$36:$J$36)&lt;Berechnungsdaten!$C$9),0,J8*$C9)</f>
        <v>0</v>
      </c>
      <c r="K9" s="29">
        <f>IF(AND('1. Annahmen &amp; Einstellungen'!$C$18="Ja",SUM($F$36:$K$36)&lt;Berechnungsdaten!$C$9),0,K8*$C9)</f>
        <v>0</v>
      </c>
      <c r="L9" s="29">
        <f>IF(AND('1. Annahmen &amp; Einstellungen'!$C$18="Ja",SUM($F$36:$L$36)&lt;Berechnungsdaten!$C$9),0,L8*$C9)</f>
        <v>0</v>
      </c>
      <c r="M9" s="29">
        <f>IF(AND('1. Annahmen &amp; Einstellungen'!$C$18="Ja",SUM($F$36:$M$36)&lt;Berechnungsdaten!$C$9),0,M8*$C9)</f>
        <v>0</v>
      </c>
      <c r="N9" s="29">
        <f>IF(AND('1. Annahmen &amp; Einstellungen'!$C$18="Ja",SUM($F$36:$N$36)&lt;Berechnungsdaten!$C$9),0,N8*$C9)</f>
        <v>0</v>
      </c>
      <c r="O9" s="29">
        <f>IF(AND('1. Annahmen &amp; Einstellungen'!$C$18="Ja",SUM($F$36:$O$36)&lt;Berechnungsdaten!$C$9),0,O8*$C9)</f>
        <v>0</v>
      </c>
      <c r="P9" s="29">
        <f>IF(AND('1. Annahmen &amp; Einstellungen'!$C$18="Ja",SUM($F$36:$P$36)&lt;Berechnungsdaten!$C$9),0,P8*$C9)</f>
        <v>0</v>
      </c>
      <c r="Q9" s="29">
        <f>IF(AND('1. Annahmen &amp; Einstellungen'!$C$18="Ja",SUM($F$36:$Q$36)&lt;Berechnungsdaten!$C$9),0,Q8*$C9)</f>
        <v>0</v>
      </c>
      <c r="R9" s="29">
        <f>SUM(F9:Q9)</f>
        <v>0</v>
      </c>
      <c r="S9" s="169"/>
      <c r="T9" s="29">
        <f>IF(AND('1. Annahmen &amp; Einstellungen'!$C$18="Ja",'3. Umsatzplanung'!$R$36&lt;Berechnungsdaten!$C$8,'3. Umsatzplanung'!$T$36&lt;Berechnungsdaten!$C$9),0,T8*$C9)</f>
        <v>0</v>
      </c>
      <c r="U9" s="29">
        <f>IF(AND('1. Annahmen &amp; Einstellungen'!$C$18="Ja",$T$36&lt;Berechnungsdaten!$C$8,'3. Umsatzplanung'!$U$36&lt;Berechnungsdaten!$C$9),0,U8*$C9)</f>
        <v>0</v>
      </c>
    </row>
    <row r="10" spans="2:21" s="141" customFormat="1" ht="20.100000000000001" customHeight="1">
      <c r="B10" s="88"/>
      <c r="C10" s="90"/>
      <c r="D10" s="170"/>
      <c r="E10" s="54" t="s">
        <v>91</v>
      </c>
      <c r="F10" s="55">
        <f>F8+F9</f>
        <v>0</v>
      </c>
      <c r="G10" s="55">
        <f t="shared" ref="G10:Q10" si="1">G8+G9</f>
        <v>0</v>
      </c>
      <c r="H10" s="55">
        <f t="shared" si="1"/>
        <v>0</v>
      </c>
      <c r="I10" s="55">
        <f t="shared" si="1"/>
        <v>0</v>
      </c>
      <c r="J10" s="55">
        <f t="shared" si="1"/>
        <v>0</v>
      </c>
      <c r="K10" s="55">
        <f t="shared" si="1"/>
        <v>0</v>
      </c>
      <c r="L10" s="55">
        <f t="shared" si="1"/>
        <v>0</v>
      </c>
      <c r="M10" s="55">
        <f t="shared" si="1"/>
        <v>0</v>
      </c>
      <c r="N10" s="55">
        <f t="shared" si="1"/>
        <v>0</v>
      </c>
      <c r="O10" s="55">
        <f t="shared" si="1"/>
        <v>0</v>
      </c>
      <c r="P10" s="55">
        <f t="shared" si="1"/>
        <v>0</v>
      </c>
      <c r="Q10" s="55">
        <f t="shared" si="1"/>
        <v>0</v>
      </c>
      <c r="R10" s="55">
        <f t="shared" ref="R10" si="2">SUM(F10:Q10)</f>
        <v>0</v>
      </c>
      <c r="S10" s="169"/>
      <c r="T10" s="57">
        <f>T8+T9</f>
        <v>0</v>
      </c>
      <c r="U10" s="57">
        <f>U8+U9</f>
        <v>0</v>
      </c>
    </row>
    <row r="11" spans="2:21" s="141" customFormat="1" ht="39.950000000000003" customHeight="1">
      <c r="F11" s="156"/>
      <c r="G11" s="156"/>
    </row>
    <row r="12" spans="2:21" s="167" customFormat="1" ht="30" customHeight="1">
      <c r="B12" s="82" t="s">
        <v>56</v>
      </c>
      <c r="C12" s="82"/>
      <c r="D12" s="165"/>
      <c r="E12" s="166"/>
    </row>
    <row r="13" spans="2:21" s="141" customFormat="1" ht="20.100000000000001" customHeight="1">
      <c r="B13" s="83" t="s">
        <v>59</v>
      </c>
      <c r="C13" s="85">
        <v>0</v>
      </c>
      <c r="D13" s="168"/>
      <c r="E13" s="58" t="s">
        <v>58</v>
      </c>
      <c r="F13" s="66">
        <v>0</v>
      </c>
      <c r="G13" s="66">
        <v>0</v>
      </c>
      <c r="H13" s="66">
        <v>0</v>
      </c>
      <c r="I13" s="66">
        <v>0</v>
      </c>
      <c r="J13" s="66">
        <v>0</v>
      </c>
      <c r="K13" s="66">
        <v>0</v>
      </c>
      <c r="L13" s="66">
        <v>0</v>
      </c>
      <c r="M13" s="66">
        <v>0</v>
      </c>
      <c r="N13" s="66">
        <v>0</v>
      </c>
      <c r="O13" s="66">
        <v>0</v>
      </c>
      <c r="P13" s="66">
        <v>0</v>
      </c>
      <c r="Q13" s="66">
        <v>0</v>
      </c>
      <c r="R13" s="59">
        <f>SUM(F13:Q13)</f>
        <v>0</v>
      </c>
      <c r="S13" s="169"/>
      <c r="T13" s="67">
        <v>0</v>
      </c>
      <c r="U13" s="67">
        <v>0</v>
      </c>
    </row>
    <row r="14" spans="2:21" s="141" customFormat="1" ht="20.100000000000001" customHeight="1">
      <c r="B14" s="84"/>
      <c r="C14" s="86"/>
      <c r="D14" s="170"/>
      <c r="E14" s="51" t="s">
        <v>90</v>
      </c>
      <c r="F14" s="52">
        <f>$C13*F13</f>
        <v>0</v>
      </c>
      <c r="G14" s="52">
        <f t="shared" ref="G14" si="3">$C13*G13</f>
        <v>0</v>
      </c>
      <c r="H14" s="52">
        <f t="shared" ref="H14" si="4">$C13*H13</f>
        <v>0</v>
      </c>
      <c r="I14" s="52">
        <f t="shared" ref="I14" si="5">$C13*I13</f>
        <v>0</v>
      </c>
      <c r="J14" s="52">
        <f t="shared" ref="J14" si="6">$C13*J13</f>
        <v>0</v>
      </c>
      <c r="K14" s="52">
        <f t="shared" ref="K14" si="7">$C13*K13</f>
        <v>0</v>
      </c>
      <c r="L14" s="52">
        <f t="shared" ref="L14" si="8">$C13*L13</f>
        <v>0</v>
      </c>
      <c r="M14" s="52">
        <f t="shared" ref="M14" si="9">$C13*M13</f>
        <v>0</v>
      </c>
      <c r="N14" s="52">
        <f t="shared" ref="N14" si="10">$C13*N13</f>
        <v>0</v>
      </c>
      <c r="O14" s="52">
        <f t="shared" ref="O14" si="11">$C13*O13</f>
        <v>0</v>
      </c>
      <c r="P14" s="52">
        <f t="shared" ref="P14" si="12">$C13*P13</f>
        <v>0</v>
      </c>
      <c r="Q14" s="52">
        <f t="shared" ref="Q14" si="13">$C13*Q13</f>
        <v>0</v>
      </c>
      <c r="R14" s="52">
        <f>SUM(F14:Q14)</f>
        <v>0</v>
      </c>
      <c r="S14" s="169"/>
      <c r="T14" s="56">
        <f>T13*$C13</f>
        <v>0</v>
      </c>
      <c r="U14" s="56">
        <f>U13*$C13</f>
        <v>0</v>
      </c>
    </row>
    <row r="15" spans="2:21" s="141" customFormat="1" ht="20.100000000000001" customHeight="1">
      <c r="B15" s="87" t="s">
        <v>68</v>
      </c>
      <c r="C15" s="89">
        <v>0.19</v>
      </c>
      <c r="D15" s="170"/>
      <c r="E15" s="53" t="s">
        <v>89</v>
      </c>
      <c r="F15" s="29">
        <f>IF(AND('1. Annahmen &amp; Einstellungen'!$C$18="Ja",$F$36&lt;Berechnungsdaten!$C$9),0,F14*$C15)</f>
        <v>0</v>
      </c>
      <c r="G15" s="29">
        <f>IF(AND('1. Annahmen &amp; Einstellungen'!$C$18="Ja",SUM($F$36:$G$36)&lt;Berechnungsdaten!$C$9),0,G14*$C15)</f>
        <v>0</v>
      </c>
      <c r="H15" s="29">
        <f>IF(AND('1. Annahmen &amp; Einstellungen'!$C$18="Ja",SUM($F$36:$H$36)&lt;Berechnungsdaten!$C$9),0,H14*$C15)</f>
        <v>0</v>
      </c>
      <c r="I15" s="29">
        <f>IF(AND('1. Annahmen &amp; Einstellungen'!$C$18="Ja",SUM($F$36:$I$36)&lt;Berechnungsdaten!$C$9),0,I14*$C15)</f>
        <v>0</v>
      </c>
      <c r="J15" s="29">
        <f>IF(AND('1. Annahmen &amp; Einstellungen'!$C$18="Ja",SUM($F$36:$J$36)&lt;Berechnungsdaten!$C$9),0,J14*$C15)</f>
        <v>0</v>
      </c>
      <c r="K15" s="29">
        <f>IF(AND('1. Annahmen &amp; Einstellungen'!$C$18="Ja",SUM($F$36:$K$36)&lt;Berechnungsdaten!$C$9),0,K14*$C15)</f>
        <v>0</v>
      </c>
      <c r="L15" s="29">
        <f>IF(AND('1. Annahmen &amp; Einstellungen'!$C$18="Ja",SUM($F$36:$L$36)&lt;Berechnungsdaten!$C$9),0,L14*$C15)</f>
        <v>0</v>
      </c>
      <c r="M15" s="29">
        <f>IF(AND('1. Annahmen &amp; Einstellungen'!$C$18="Ja",SUM($F$36:$M$36)&lt;Berechnungsdaten!$C$9),0,M14*$C15)</f>
        <v>0</v>
      </c>
      <c r="N15" s="29">
        <f>IF(AND('1. Annahmen &amp; Einstellungen'!$C$18="Ja",SUM($F$36:$N$36)&lt;Berechnungsdaten!$C$9),0,N14*$C15)</f>
        <v>0</v>
      </c>
      <c r="O15" s="29">
        <f>IF(AND('1. Annahmen &amp; Einstellungen'!$C$18="Ja",SUM($F$36:$O$36)&lt;Berechnungsdaten!$C$9),0,O14*$C15)</f>
        <v>0</v>
      </c>
      <c r="P15" s="29">
        <f>IF(AND('1. Annahmen &amp; Einstellungen'!$C$18="Ja",SUM($F$36:$P$36)&lt;Berechnungsdaten!$C$9),0,P14*$C15)</f>
        <v>0</v>
      </c>
      <c r="Q15" s="29">
        <f>IF(AND('1. Annahmen &amp; Einstellungen'!$C$18="Ja",SUM($F$36:$Q$36)&lt;Berechnungsdaten!$C$9),0,Q14*$C15)</f>
        <v>0</v>
      </c>
      <c r="R15" s="29">
        <f>SUM(F15:Q15)</f>
        <v>0</v>
      </c>
      <c r="S15" s="169"/>
      <c r="T15" s="29">
        <f>IF(AND('1. Annahmen &amp; Einstellungen'!$C$18="Ja",'3. Umsatzplanung'!$R$36&lt;Berechnungsdaten!$C$8,'3. Umsatzplanung'!$T$36&lt;Berechnungsdaten!$C$9),0,T14*$C15)</f>
        <v>0</v>
      </c>
      <c r="U15" s="29">
        <f>IF(AND('1. Annahmen &amp; Einstellungen'!$C$18="Ja",$T$36&lt;Berechnungsdaten!$C$8,'3. Umsatzplanung'!$U$36&lt;Berechnungsdaten!$C$9),0,U14*$C15)</f>
        <v>0</v>
      </c>
    </row>
    <row r="16" spans="2:21" s="141" customFormat="1" ht="20.100000000000001" customHeight="1">
      <c r="B16" s="88"/>
      <c r="C16" s="90"/>
      <c r="D16" s="170"/>
      <c r="E16" s="54" t="s">
        <v>91</v>
      </c>
      <c r="F16" s="55">
        <f>F14+F15</f>
        <v>0</v>
      </c>
      <c r="G16" s="55">
        <f t="shared" ref="G16" si="14">G14+G15</f>
        <v>0</v>
      </c>
      <c r="H16" s="55">
        <f t="shared" ref="H16" si="15">H14+H15</f>
        <v>0</v>
      </c>
      <c r="I16" s="55">
        <f t="shared" ref="I16" si="16">I14+I15</f>
        <v>0</v>
      </c>
      <c r="J16" s="55">
        <f t="shared" ref="J16" si="17">J14+J15</f>
        <v>0</v>
      </c>
      <c r="K16" s="55">
        <f t="shared" ref="K16" si="18">K14+K15</f>
        <v>0</v>
      </c>
      <c r="L16" s="55">
        <f t="shared" ref="L16" si="19">L14+L15</f>
        <v>0</v>
      </c>
      <c r="M16" s="55">
        <f t="shared" ref="M16" si="20">M14+M15</f>
        <v>0</v>
      </c>
      <c r="N16" s="55">
        <f t="shared" ref="N16" si="21">N14+N15</f>
        <v>0</v>
      </c>
      <c r="O16" s="55">
        <f t="shared" ref="O16" si="22">O14+O15</f>
        <v>0</v>
      </c>
      <c r="P16" s="55">
        <f t="shared" ref="P16" si="23">P14+P15</f>
        <v>0</v>
      </c>
      <c r="Q16" s="55">
        <f t="shared" ref="Q16" si="24">Q14+Q15</f>
        <v>0</v>
      </c>
      <c r="R16" s="55">
        <f t="shared" ref="R16" si="25">SUM(F16:Q16)</f>
        <v>0</v>
      </c>
      <c r="S16" s="169"/>
      <c r="T16" s="57">
        <f>T14+T15</f>
        <v>0</v>
      </c>
      <c r="U16" s="57">
        <f>U14+U15</f>
        <v>0</v>
      </c>
    </row>
    <row r="18" spans="2:21" s="167" customFormat="1" ht="30" customHeight="1">
      <c r="B18" s="82" t="s">
        <v>57</v>
      </c>
      <c r="C18" s="82"/>
      <c r="D18" s="165"/>
      <c r="E18" s="166"/>
    </row>
    <row r="19" spans="2:21" s="141" customFormat="1" ht="20.100000000000001" customHeight="1">
      <c r="B19" s="83" t="s">
        <v>59</v>
      </c>
      <c r="C19" s="85">
        <v>0</v>
      </c>
      <c r="D19" s="168"/>
      <c r="E19" s="58" t="s">
        <v>58</v>
      </c>
      <c r="F19" s="66">
        <v>0</v>
      </c>
      <c r="G19" s="66">
        <v>0</v>
      </c>
      <c r="H19" s="66">
        <v>0</v>
      </c>
      <c r="I19" s="66">
        <v>0</v>
      </c>
      <c r="J19" s="66">
        <v>0</v>
      </c>
      <c r="K19" s="66">
        <v>0</v>
      </c>
      <c r="L19" s="66">
        <v>0</v>
      </c>
      <c r="M19" s="66">
        <v>0</v>
      </c>
      <c r="N19" s="66">
        <v>0</v>
      </c>
      <c r="O19" s="66">
        <v>0</v>
      </c>
      <c r="P19" s="66">
        <v>0</v>
      </c>
      <c r="Q19" s="66">
        <v>0</v>
      </c>
      <c r="R19" s="59">
        <f>SUM(F19:Q19)</f>
        <v>0</v>
      </c>
      <c r="S19" s="169"/>
      <c r="T19" s="67">
        <v>0</v>
      </c>
      <c r="U19" s="67">
        <v>0</v>
      </c>
    </row>
    <row r="20" spans="2:21" s="141" customFormat="1" ht="20.100000000000001" customHeight="1">
      <c r="B20" s="91"/>
      <c r="C20" s="92"/>
      <c r="D20" s="170"/>
      <c r="E20" s="51" t="s">
        <v>90</v>
      </c>
      <c r="F20" s="52">
        <f>$C19*F19</f>
        <v>0</v>
      </c>
      <c r="G20" s="52">
        <f t="shared" ref="G20" si="26">$C19*G19</f>
        <v>0</v>
      </c>
      <c r="H20" s="52">
        <f t="shared" ref="H20" si="27">$C19*H19</f>
        <v>0</v>
      </c>
      <c r="I20" s="52">
        <f t="shared" ref="I20" si="28">$C19*I19</f>
        <v>0</v>
      </c>
      <c r="J20" s="52">
        <f t="shared" ref="J20" si="29">$C19*J19</f>
        <v>0</v>
      </c>
      <c r="K20" s="52">
        <f t="shared" ref="K20" si="30">$C19*K19</f>
        <v>0</v>
      </c>
      <c r="L20" s="52">
        <f t="shared" ref="L20" si="31">$C19*L19</f>
        <v>0</v>
      </c>
      <c r="M20" s="52">
        <f t="shared" ref="M20" si="32">$C19*M19</f>
        <v>0</v>
      </c>
      <c r="N20" s="52">
        <f t="shared" ref="N20" si="33">$C19*N19</f>
        <v>0</v>
      </c>
      <c r="O20" s="52">
        <f t="shared" ref="O20" si="34">$C19*O19</f>
        <v>0</v>
      </c>
      <c r="P20" s="52">
        <f t="shared" ref="P20" si="35">$C19*P19</f>
        <v>0</v>
      </c>
      <c r="Q20" s="52">
        <f t="shared" ref="Q20" si="36">$C19*Q19</f>
        <v>0</v>
      </c>
      <c r="R20" s="52">
        <f>SUM(F20:Q20)</f>
        <v>0</v>
      </c>
      <c r="S20" s="169"/>
      <c r="T20" s="56">
        <f>T19*$C19</f>
        <v>0</v>
      </c>
      <c r="U20" s="56">
        <f>U19*$C19</f>
        <v>0</v>
      </c>
    </row>
    <row r="21" spans="2:21" s="141" customFormat="1" ht="20.100000000000001" customHeight="1">
      <c r="B21" s="93" t="s">
        <v>68</v>
      </c>
      <c r="C21" s="89">
        <v>0.19</v>
      </c>
      <c r="D21" s="170"/>
      <c r="E21" s="53" t="s">
        <v>89</v>
      </c>
      <c r="F21" s="29">
        <f>IF(AND('1. Annahmen &amp; Einstellungen'!$C$18="Ja",$F$36&lt;Berechnungsdaten!$C$9),0,F20*$C21)</f>
        <v>0</v>
      </c>
      <c r="G21" s="29">
        <f>IF(AND('1. Annahmen &amp; Einstellungen'!$C$18="Ja",SUM($F$36:$G$36)&lt;Berechnungsdaten!$C$9),0,G20*$C21)</f>
        <v>0</v>
      </c>
      <c r="H21" s="29">
        <f>IF(AND('1. Annahmen &amp; Einstellungen'!$C$18="Ja",SUM($F$36:$H$36)&lt;Berechnungsdaten!$C$9),0,H20*$C21)</f>
        <v>0</v>
      </c>
      <c r="I21" s="29">
        <f>IF(AND('1. Annahmen &amp; Einstellungen'!$C$18="Ja",SUM($F$36:$I$36)&lt;Berechnungsdaten!$C$9),0,I20*$C21)</f>
        <v>0</v>
      </c>
      <c r="J21" s="29">
        <f>IF(AND('1. Annahmen &amp; Einstellungen'!$C$18="Ja",SUM($F$36:$J$36)&lt;Berechnungsdaten!$C$9),0,J20*$C21)</f>
        <v>0</v>
      </c>
      <c r="K21" s="29">
        <f>IF(AND('1. Annahmen &amp; Einstellungen'!$C$18="Ja",SUM($F$36:$K$36)&lt;Berechnungsdaten!$C$9),0,K20*$C21)</f>
        <v>0</v>
      </c>
      <c r="L21" s="29">
        <f>IF(AND('1. Annahmen &amp; Einstellungen'!$C$18="Ja",SUM($F$36:$L$36)&lt;Berechnungsdaten!$C$9),0,L20*$C21)</f>
        <v>0</v>
      </c>
      <c r="M21" s="29">
        <f>IF(AND('1. Annahmen &amp; Einstellungen'!$C$18="Ja",SUM($F$36:$M$36)&lt;Berechnungsdaten!$C$9),0,M20*$C21)</f>
        <v>0</v>
      </c>
      <c r="N21" s="29">
        <f>IF(AND('1. Annahmen &amp; Einstellungen'!$C$18="Ja",SUM($F$36:$N$36)&lt;Berechnungsdaten!$C$9),0,N20*$C21)</f>
        <v>0</v>
      </c>
      <c r="O21" s="29">
        <f>IF(AND('1. Annahmen &amp; Einstellungen'!$C$18="Ja",SUM($F$36:$O$36)&lt;Berechnungsdaten!$C$9),0,O20*$C21)</f>
        <v>0</v>
      </c>
      <c r="P21" s="29">
        <f>IF(AND('1. Annahmen &amp; Einstellungen'!$C$18="Ja",SUM($F$36:$P$36)&lt;Berechnungsdaten!$C$9),0,P20*$C21)</f>
        <v>0</v>
      </c>
      <c r="Q21" s="29">
        <f>IF(AND('1. Annahmen &amp; Einstellungen'!$C$18="Ja",SUM($F$36:$Q$36)&lt;Berechnungsdaten!$C$9),0,Q20*$C21)</f>
        <v>0</v>
      </c>
      <c r="R21" s="29">
        <f>SUM(F21:Q21)</f>
        <v>0</v>
      </c>
      <c r="S21" s="169"/>
      <c r="T21" s="29">
        <f>IF(AND('1. Annahmen &amp; Einstellungen'!$C$18="Ja",'3. Umsatzplanung'!$R$36&lt;Berechnungsdaten!$C$8,'3. Umsatzplanung'!$T$36&lt;Berechnungsdaten!$C$9),0,T20*$C21)</f>
        <v>0</v>
      </c>
      <c r="U21" s="29">
        <f>IF(AND('1. Annahmen &amp; Einstellungen'!$C$18="Ja",$T$36&lt;Berechnungsdaten!$C$8,'3. Umsatzplanung'!$U$36&lt;Berechnungsdaten!$C$9),0,U20*$C21)</f>
        <v>0</v>
      </c>
    </row>
    <row r="22" spans="2:21" s="141" customFormat="1" ht="20.100000000000001" customHeight="1">
      <c r="B22" s="88"/>
      <c r="C22" s="90"/>
      <c r="D22" s="170"/>
      <c r="E22" s="54" t="s">
        <v>91</v>
      </c>
      <c r="F22" s="55">
        <f>F20+F21</f>
        <v>0</v>
      </c>
      <c r="G22" s="55">
        <f t="shared" ref="G22" si="37">G20+G21</f>
        <v>0</v>
      </c>
      <c r="H22" s="55">
        <f t="shared" ref="H22" si="38">H20+H21</f>
        <v>0</v>
      </c>
      <c r="I22" s="55">
        <f t="shared" ref="I22" si="39">I20+I21</f>
        <v>0</v>
      </c>
      <c r="J22" s="55">
        <f t="shared" ref="J22" si="40">J20+J21</f>
        <v>0</v>
      </c>
      <c r="K22" s="55">
        <f t="shared" ref="K22" si="41">K20+K21</f>
        <v>0</v>
      </c>
      <c r="L22" s="55">
        <f t="shared" ref="L22" si="42">L20+L21</f>
        <v>0</v>
      </c>
      <c r="M22" s="55">
        <f t="shared" ref="M22" si="43">M20+M21</f>
        <v>0</v>
      </c>
      <c r="N22" s="55">
        <f t="shared" ref="N22" si="44">N20+N21</f>
        <v>0</v>
      </c>
      <c r="O22" s="55">
        <f t="shared" ref="O22" si="45">O20+O21</f>
        <v>0</v>
      </c>
      <c r="P22" s="55">
        <f t="shared" ref="P22" si="46">P20+P21</f>
        <v>0</v>
      </c>
      <c r="Q22" s="55">
        <f t="shared" ref="Q22" si="47">Q20+Q21</f>
        <v>0</v>
      </c>
      <c r="R22" s="55">
        <f t="shared" ref="R22" si="48">SUM(F22:Q22)</f>
        <v>0</v>
      </c>
      <c r="S22" s="169"/>
      <c r="T22" s="57">
        <f>T20+T21</f>
        <v>0</v>
      </c>
      <c r="U22" s="57">
        <f>U20+U21</f>
        <v>0</v>
      </c>
    </row>
    <row r="23" spans="2:21" s="141" customFormat="1" ht="39.950000000000003" customHeight="1">
      <c r="F23" s="156"/>
      <c r="G23" s="156"/>
    </row>
    <row r="24" spans="2:21" s="167" customFormat="1" ht="30" customHeight="1">
      <c r="B24" s="82" t="s">
        <v>95</v>
      </c>
      <c r="C24" s="82"/>
      <c r="D24" s="165"/>
      <c r="E24" s="166"/>
    </row>
    <row r="25" spans="2:21" s="141" customFormat="1" ht="20.100000000000001" customHeight="1">
      <c r="B25" s="83" t="s">
        <v>59</v>
      </c>
      <c r="C25" s="85">
        <v>0</v>
      </c>
      <c r="D25" s="168"/>
      <c r="E25" s="58" t="s">
        <v>58</v>
      </c>
      <c r="F25" s="66">
        <v>0</v>
      </c>
      <c r="G25" s="66">
        <v>0</v>
      </c>
      <c r="H25" s="66">
        <v>0</v>
      </c>
      <c r="I25" s="66">
        <v>0</v>
      </c>
      <c r="J25" s="66">
        <v>0</v>
      </c>
      <c r="K25" s="66">
        <v>0</v>
      </c>
      <c r="L25" s="66">
        <v>0</v>
      </c>
      <c r="M25" s="66">
        <v>0</v>
      </c>
      <c r="N25" s="66">
        <v>0</v>
      </c>
      <c r="O25" s="66">
        <v>0</v>
      </c>
      <c r="P25" s="66">
        <v>0</v>
      </c>
      <c r="Q25" s="66">
        <v>0</v>
      </c>
      <c r="R25" s="59">
        <f>SUM(F25:Q25)</f>
        <v>0</v>
      </c>
      <c r="S25" s="169"/>
      <c r="T25" s="67">
        <v>0</v>
      </c>
      <c r="U25" s="67">
        <v>0</v>
      </c>
    </row>
    <row r="26" spans="2:21" s="141" customFormat="1" ht="20.100000000000001" customHeight="1">
      <c r="B26" s="91"/>
      <c r="C26" s="92"/>
      <c r="D26" s="170"/>
      <c r="E26" s="51" t="s">
        <v>90</v>
      </c>
      <c r="F26" s="52">
        <f>$C25*F25</f>
        <v>0</v>
      </c>
      <c r="G26" s="52">
        <f t="shared" ref="G26" si="49">$C25*G25</f>
        <v>0</v>
      </c>
      <c r="H26" s="52">
        <f t="shared" ref="H26" si="50">$C25*H25</f>
        <v>0</v>
      </c>
      <c r="I26" s="52">
        <f t="shared" ref="I26" si="51">$C25*I25</f>
        <v>0</v>
      </c>
      <c r="J26" s="52">
        <f t="shared" ref="J26" si="52">$C25*J25</f>
        <v>0</v>
      </c>
      <c r="K26" s="52">
        <f t="shared" ref="K26" si="53">$C25*K25</f>
        <v>0</v>
      </c>
      <c r="L26" s="52">
        <f t="shared" ref="L26" si="54">$C25*L25</f>
        <v>0</v>
      </c>
      <c r="M26" s="52">
        <f t="shared" ref="M26" si="55">$C25*M25</f>
        <v>0</v>
      </c>
      <c r="N26" s="52">
        <f t="shared" ref="N26" si="56">$C25*N25</f>
        <v>0</v>
      </c>
      <c r="O26" s="52">
        <f t="shared" ref="O26" si="57">$C25*O25</f>
        <v>0</v>
      </c>
      <c r="P26" s="52">
        <f t="shared" ref="P26" si="58">$C25*P25</f>
        <v>0</v>
      </c>
      <c r="Q26" s="52">
        <f t="shared" ref="Q26" si="59">$C25*Q25</f>
        <v>0</v>
      </c>
      <c r="R26" s="52">
        <f>SUM(F26:Q26)</f>
        <v>0</v>
      </c>
      <c r="S26" s="169"/>
      <c r="T26" s="56">
        <f>T25*$C25</f>
        <v>0</v>
      </c>
      <c r="U26" s="56">
        <f>U25*$C25</f>
        <v>0</v>
      </c>
    </row>
    <row r="27" spans="2:21" s="141" customFormat="1" ht="20.100000000000001" customHeight="1">
      <c r="B27" s="93" t="s">
        <v>68</v>
      </c>
      <c r="C27" s="89">
        <v>0.19</v>
      </c>
      <c r="D27" s="170"/>
      <c r="E27" s="53" t="s">
        <v>89</v>
      </c>
      <c r="F27" s="29">
        <f>IF(AND('1. Annahmen &amp; Einstellungen'!$C$18="Ja",$F$36&lt;Berechnungsdaten!$C$9),0,F26*$C27)</f>
        <v>0</v>
      </c>
      <c r="G27" s="29">
        <f>IF(AND('1. Annahmen &amp; Einstellungen'!$C$18="Ja",SUM($F$36:$G$36)&lt;Berechnungsdaten!$C$9),0,G26*$C27)</f>
        <v>0</v>
      </c>
      <c r="H27" s="29">
        <f>IF(AND('1. Annahmen &amp; Einstellungen'!$C$18="Ja",SUM($F$36:$H$36)&lt;Berechnungsdaten!$C$9),0,H26*$C27)</f>
        <v>0</v>
      </c>
      <c r="I27" s="29">
        <f>IF(AND('1. Annahmen &amp; Einstellungen'!$C$18="Ja",SUM($F$36:$I$36)&lt;Berechnungsdaten!$C$9),0,I26*$C27)</f>
        <v>0</v>
      </c>
      <c r="J27" s="29">
        <f>IF(AND('1. Annahmen &amp; Einstellungen'!$C$18="Ja",SUM($F$36:$J$36)&lt;Berechnungsdaten!$C$9),0,J26*$C27)</f>
        <v>0</v>
      </c>
      <c r="K27" s="29">
        <f>IF(AND('1. Annahmen &amp; Einstellungen'!$C$18="Ja",SUM($F$36:$K$36)&lt;Berechnungsdaten!$C$9),0,K26*$C27)</f>
        <v>0</v>
      </c>
      <c r="L27" s="29">
        <f>IF(AND('1. Annahmen &amp; Einstellungen'!$C$18="Ja",SUM($F$36:$L$36)&lt;Berechnungsdaten!$C$9),0,L26*$C27)</f>
        <v>0</v>
      </c>
      <c r="M27" s="29">
        <f>IF(AND('1. Annahmen &amp; Einstellungen'!$C$18="Ja",SUM($F$36:$M$36)&lt;Berechnungsdaten!$C$9),0,M26*$C27)</f>
        <v>0</v>
      </c>
      <c r="N27" s="29">
        <f>IF(AND('1. Annahmen &amp; Einstellungen'!$C$18="Ja",SUM($F$36:$N$36)&lt;Berechnungsdaten!$C$9),0,N26*$C27)</f>
        <v>0</v>
      </c>
      <c r="O27" s="29">
        <f>IF(AND('1. Annahmen &amp; Einstellungen'!$C$18="Ja",SUM($F$36:$O$36)&lt;Berechnungsdaten!$C$9),0,O26*$C27)</f>
        <v>0</v>
      </c>
      <c r="P27" s="29">
        <f>IF(AND('1. Annahmen &amp; Einstellungen'!$C$18="Ja",SUM($F$36:$P$36)&lt;Berechnungsdaten!$C$9),0,P26*$C27)</f>
        <v>0</v>
      </c>
      <c r="Q27" s="29">
        <f>IF(AND('1. Annahmen &amp; Einstellungen'!$C$18="Ja",SUM($F$36:$Q$36)&lt;Berechnungsdaten!$C$9),0,Q26*$C27)</f>
        <v>0</v>
      </c>
      <c r="R27" s="29">
        <f>SUM(F27:Q27)</f>
        <v>0</v>
      </c>
      <c r="S27" s="169"/>
      <c r="T27" s="29">
        <f>IF(AND('1. Annahmen &amp; Einstellungen'!$C$18="Ja",'3. Umsatzplanung'!$R$36&lt;Berechnungsdaten!$C$8,'3. Umsatzplanung'!$T$36&lt;Berechnungsdaten!$C$9),0,T26*$C27)</f>
        <v>0</v>
      </c>
      <c r="U27" s="29">
        <f>IF(AND('1. Annahmen &amp; Einstellungen'!$C$18="Ja",$T$36&lt;Berechnungsdaten!$C$8,'3. Umsatzplanung'!$U$36&lt;Berechnungsdaten!$C$9),0,U26*$C27)</f>
        <v>0</v>
      </c>
    </row>
    <row r="28" spans="2:21" s="141" customFormat="1" ht="20.100000000000001" customHeight="1">
      <c r="B28" s="88"/>
      <c r="C28" s="90"/>
      <c r="D28" s="170"/>
      <c r="E28" s="54" t="s">
        <v>91</v>
      </c>
      <c r="F28" s="55">
        <f>F26+F27</f>
        <v>0</v>
      </c>
      <c r="G28" s="55">
        <f t="shared" ref="G28" si="60">G26+G27</f>
        <v>0</v>
      </c>
      <c r="H28" s="55">
        <f t="shared" ref="H28" si="61">H26+H27</f>
        <v>0</v>
      </c>
      <c r="I28" s="55">
        <f t="shared" ref="I28" si="62">I26+I27</f>
        <v>0</v>
      </c>
      <c r="J28" s="55">
        <f t="shared" ref="J28" si="63">J26+J27</f>
        <v>0</v>
      </c>
      <c r="K28" s="55">
        <f t="shared" ref="K28" si="64">K26+K27</f>
        <v>0</v>
      </c>
      <c r="L28" s="55">
        <f t="shared" ref="L28" si="65">L26+L27</f>
        <v>0</v>
      </c>
      <c r="M28" s="55">
        <f t="shared" ref="M28" si="66">M26+M27</f>
        <v>0</v>
      </c>
      <c r="N28" s="55">
        <f t="shared" ref="N28" si="67">N26+N27</f>
        <v>0</v>
      </c>
      <c r="O28" s="55">
        <f t="shared" ref="O28" si="68">O26+O27</f>
        <v>0</v>
      </c>
      <c r="P28" s="55">
        <f t="shared" ref="P28" si="69">P26+P27</f>
        <v>0</v>
      </c>
      <c r="Q28" s="55">
        <f t="shared" ref="Q28" si="70">Q26+Q27</f>
        <v>0</v>
      </c>
      <c r="R28" s="55">
        <f t="shared" ref="R28" si="71">SUM(F28:Q28)</f>
        <v>0</v>
      </c>
      <c r="S28" s="169"/>
      <c r="T28" s="57">
        <f>T26+T27</f>
        <v>0</v>
      </c>
      <c r="U28" s="57">
        <f>U26+U27</f>
        <v>0</v>
      </c>
    </row>
    <row r="29" spans="2:21" s="141" customFormat="1" ht="39.950000000000003" customHeight="1">
      <c r="F29" s="156"/>
      <c r="G29" s="156"/>
    </row>
    <row r="30" spans="2:21" s="167" customFormat="1" ht="30" customHeight="1">
      <c r="B30" s="82" t="s">
        <v>96</v>
      </c>
      <c r="C30" s="82"/>
      <c r="D30" s="165"/>
      <c r="E30" s="166"/>
    </row>
    <row r="31" spans="2:21" s="141" customFormat="1" ht="20.100000000000001" customHeight="1">
      <c r="B31" s="83" t="s">
        <v>59</v>
      </c>
      <c r="C31" s="85">
        <v>0</v>
      </c>
      <c r="D31" s="168"/>
      <c r="E31" s="58" t="s">
        <v>58</v>
      </c>
      <c r="F31" s="66">
        <v>0</v>
      </c>
      <c r="G31" s="66">
        <v>0</v>
      </c>
      <c r="H31" s="66">
        <v>0</v>
      </c>
      <c r="I31" s="66">
        <v>0</v>
      </c>
      <c r="J31" s="66">
        <v>0</v>
      </c>
      <c r="K31" s="66">
        <v>0</v>
      </c>
      <c r="L31" s="66">
        <v>0</v>
      </c>
      <c r="M31" s="66">
        <v>0</v>
      </c>
      <c r="N31" s="66">
        <v>0</v>
      </c>
      <c r="O31" s="66">
        <v>0</v>
      </c>
      <c r="P31" s="66">
        <v>0</v>
      </c>
      <c r="Q31" s="66">
        <v>0</v>
      </c>
      <c r="R31" s="59">
        <f>SUM(F31:Q31)</f>
        <v>0</v>
      </c>
      <c r="S31" s="169"/>
      <c r="T31" s="67">
        <v>0</v>
      </c>
      <c r="U31" s="67">
        <v>0</v>
      </c>
    </row>
    <row r="32" spans="2:21" s="141" customFormat="1" ht="20.100000000000001" customHeight="1">
      <c r="B32" s="91"/>
      <c r="C32" s="92"/>
      <c r="D32" s="170"/>
      <c r="E32" s="51" t="s">
        <v>90</v>
      </c>
      <c r="F32" s="52">
        <f>$C31*F31</f>
        <v>0</v>
      </c>
      <c r="G32" s="52">
        <f t="shared" ref="G32" si="72">$C31*G31</f>
        <v>0</v>
      </c>
      <c r="H32" s="52">
        <f t="shared" ref="H32" si="73">$C31*H31</f>
        <v>0</v>
      </c>
      <c r="I32" s="52">
        <f t="shared" ref="I32" si="74">$C31*I31</f>
        <v>0</v>
      </c>
      <c r="J32" s="52">
        <f t="shared" ref="J32" si="75">$C31*J31</f>
        <v>0</v>
      </c>
      <c r="K32" s="52">
        <f t="shared" ref="K32" si="76">$C31*K31</f>
        <v>0</v>
      </c>
      <c r="L32" s="52">
        <f t="shared" ref="L32" si="77">$C31*L31</f>
        <v>0</v>
      </c>
      <c r="M32" s="52">
        <f t="shared" ref="M32" si="78">$C31*M31</f>
        <v>0</v>
      </c>
      <c r="N32" s="52">
        <f t="shared" ref="N32" si="79">$C31*N31</f>
        <v>0</v>
      </c>
      <c r="O32" s="52">
        <f t="shared" ref="O32" si="80">$C31*O31</f>
        <v>0</v>
      </c>
      <c r="P32" s="52">
        <f t="shared" ref="P32" si="81">$C31*P31</f>
        <v>0</v>
      </c>
      <c r="Q32" s="52">
        <f t="shared" ref="Q32" si="82">$C31*Q31</f>
        <v>0</v>
      </c>
      <c r="R32" s="52">
        <f>SUM(F32:Q32)</f>
        <v>0</v>
      </c>
      <c r="S32" s="169"/>
      <c r="T32" s="56">
        <f>T31*$C31</f>
        <v>0</v>
      </c>
      <c r="U32" s="56">
        <f>U31*$C31</f>
        <v>0</v>
      </c>
    </row>
    <row r="33" spans="2:21" s="141" customFormat="1" ht="20.100000000000001" customHeight="1">
      <c r="B33" s="93" t="s">
        <v>68</v>
      </c>
      <c r="C33" s="89">
        <v>0.19</v>
      </c>
      <c r="D33" s="170"/>
      <c r="E33" s="53" t="s">
        <v>89</v>
      </c>
      <c r="F33" s="29">
        <f>IF(AND('1. Annahmen &amp; Einstellungen'!$C$18="Ja",$F$36&lt;Berechnungsdaten!$C$9),0,F32*$C33)</f>
        <v>0</v>
      </c>
      <c r="G33" s="29">
        <f>IF(AND('1. Annahmen &amp; Einstellungen'!$C$18="Ja",SUM($F$36:$G$36)&lt;Berechnungsdaten!$C$9),0,G32*$C33)</f>
        <v>0</v>
      </c>
      <c r="H33" s="29">
        <f>IF(AND('1. Annahmen &amp; Einstellungen'!$C$18="Ja",SUM($F$36:$H$36)&lt;Berechnungsdaten!$C$9),0,H32*$C33)</f>
        <v>0</v>
      </c>
      <c r="I33" s="29">
        <f>IF(AND('1. Annahmen &amp; Einstellungen'!$C$18="Ja",SUM($F$36:$I$36)&lt;Berechnungsdaten!$C$9),0,I32*$C33)</f>
        <v>0</v>
      </c>
      <c r="J33" s="29">
        <f>IF(AND('1. Annahmen &amp; Einstellungen'!$C$18="Ja",SUM($F$36:$J$36)&lt;Berechnungsdaten!$C$9),0,J32*$C33)</f>
        <v>0</v>
      </c>
      <c r="K33" s="29">
        <f>IF(AND('1. Annahmen &amp; Einstellungen'!$C$18="Ja",SUM($F$36:$K$36)&lt;Berechnungsdaten!$C$9),0,K32*$C33)</f>
        <v>0</v>
      </c>
      <c r="L33" s="29">
        <f>IF(AND('1. Annahmen &amp; Einstellungen'!$C$18="Ja",SUM($F$36:$L$36)&lt;Berechnungsdaten!$C$9),0,L32*$C33)</f>
        <v>0</v>
      </c>
      <c r="M33" s="29">
        <f>IF(AND('1. Annahmen &amp; Einstellungen'!$C$18="Ja",SUM($F$36:$M$36)&lt;Berechnungsdaten!$C$9),0,M32*$C33)</f>
        <v>0</v>
      </c>
      <c r="N33" s="29">
        <f>IF(AND('1. Annahmen &amp; Einstellungen'!$C$18="Ja",SUM($F$36:$N$36)&lt;Berechnungsdaten!$C$9),0,N32*$C33)</f>
        <v>0</v>
      </c>
      <c r="O33" s="29">
        <f>IF(AND('1. Annahmen &amp; Einstellungen'!$C$18="Ja",SUM($F$36:$O$36)&lt;Berechnungsdaten!$C$9),0,O32*$C33)</f>
        <v>0</v>
      </c>
      <c r="P33" s="29">
        <f>IF(AND('1. Annahmen &amp; Einstellungen'!$C$18="Ja",SUM($F$36:$P$36)&lt;Berechnungsdaten!$C$9),0,P32*$C33)</f>
        <v>0</v>
      </c>
      <c r="Q33" s="29">
        <f>IF(AND('1. Annahmen &amp; Einstellungen'!$C$18="Ja",SUM($F$36:$Q$36)&lt;Berechnungsdaten!$C$9),0,Q32*$C33)</f>
        <v>0</v>
      </c>
      <c r="R33" s="29">
        <f>SUM(F33:Q33)</f>
        <v>0</v>
      </c>
      <c r="S33" s="169"/>
      <c r="T33" s="29">
        <f>IF(AND('1. Annahmen &amp; Einstellungen'!$C$18="Ja",'3. Umsatzplanung'!$R$36&lt;Berechnungsdaten!$C$8,'3. Umsatzplanung'!$T$36&lt;Berechnungsdaten!$C$9),0,T32*$C33)</f>
        <v>0</v>
      </c>
      <c r="U33" s="29">
        <f>IF(AND('1. Annahmen &amp; Einstellungen'!$C$18="Ja",$T$36&lt;Berechnungsdaten!$C$8,'3. Umsatzplanung'!$U$36&lt;Berechnungsdaten!$C$9),0,U32*$C33)</f>
        <v>0</v>
      </c>
    </row>
    <row r="34" spans="2:21" s="141" customFormat="1" ht="20.100000000000001" customHeight="1">
      <c r="B34" s="88"/>
      <c r="C34" s="90"/>
      <c r="D34" s="170"/>
      <c r="E34" s="54" t="s">
        <v>91</v>
      </c>
      <c r="F34" s="55">
        <f>F32+F33</f>
        <v>0</v>
      </c>
      <c r="G34" s="55">
        <f t="shared" ref="G34" si="83">G32+G33</f>
        <v>0</v>
      </c>
      <c r="H34" s="55">
        <f t="shared" ref="H34" si="84">H32+H33</f>
        <v>0</v>
      </c>
      <c r="I34" s="55">
        <f t="shared" ref="I34" si="85">I32+I33</f>
        <v>0</v>
      </c>
      <c r="J34" s="55">
        <f t="shared" ref="J34" si="86">J32+J33</f>
        <v>0</v>
      </c>
      <c r="K34" s="55">
        <f t="shared" ref="K34" si="87">K32+K33</f>
        <v>0</v>
      </c>
      <c r="L34" s="55">
        <f t="shared" ref="L34" si="88">L32+L33</f>
        <v>0</v>
      </c>
      <c r="M34" s="55">
        <f t="shared" ref="M34" si="89">M32+M33</f>
        <v>0</v>
      </c>
      <c r="N34" s="55">
        <f t="shared" ref="N34" si="90">N32+N33</f>
        <v>0</v>
      </c>
      <c r="O34" s="55">
        <f t="shared" ref="O34" si="91">O32+O33</f>
        <v>0</v>
      </c>
      <c r="P34" s="55">
        <f t="shared" ref="P34" si="92">P32+P33</f>
        <v>0</v>
      </c>
      <c r="Q34" s="55">
        <f t="shared" ref="Q34" si="93">Q32+Q33</f>
        <v>0</v>
      </c>
      <c r="R34" s="55">
        <f t="shared" ref="R34" si="94">SUM(F34:Q34)</f>
        <v>0</v>
      </c>
      <c r="S34" s="169"/>
      <c r="T34" s="57">
        <f>T32+T33</f>
        <v>0</v>
      </c>
      <c r="U34" s="57">
        <f>U32+U33</f>
        <v>0</v>
      </c>
    </row>
    <row r="35" spans="2:21" s="141" customFormat="1" ht="39.950000000000003" customHeight="1" thickBot="1">
      <c r="F35" s="156"/>
      <c r="G35" s="156"/>
    </row>
    <row r="36" spans="2:21" s="153" customFormat="1" ht="20.100000000000001" customHeight="1" thickTop="1">
      <c r="B36" s="94" t="s">
        <v>97</v>
      </c>
      <c r="C36" s="94"/>
      <c r="D36" s="171"/>
      <c r="E36" s="60" t="s">
        <v>90</v>
      </c>
      <c r="F36" s="172">
        <f>F8+F14+F20+F26+F32</f>
        <v>0</v>
      </c>
      <c r="G36" s="172">
        <f t="shared" ref="G36:U36" si="95">G8+G14+G20+G26+G32</f>
        <v>0</v>
      </c>
      <c r="H36" s="172">
        <f t="shared" si="95"/>
        <v>0</v>
      </c>
      <c r="I36" s="172">
        <f t="shared" si="95"/>
        <v>0</v>
      </c>
      <c r="J36" s="172">
        <f t="shared" si="95"/>
        <v>0</v>
      </c>
      <c r="K36" s="172">
        <f t="shared" si="95"/>
        <v>0</v>
      </c>
      <c r="L36" s="172">
        <f t="shared" si="95"/>
        <v>0</v>
      </c>
      <c r="M36" s="172">
        <f t="shared" si="95"/>
        <v>0</v>
      </c>
      <c r="N36" s="172">
        <f t="shared" si="95"/>
        <v>0</v>
      </c>
      <c r="O36" s="172">
        <f t="shared" si="95"/>
        <v>0</v>
      </c>
      <c r="P36" s="172">
        <f t="shared" si="95"/>
        <v>0</v>
      </c>
      <c r="Q36" s="172">
        <f t="shared" si="95"/>
        <v>0</v>
      </c>
      <c r="R36" s="172">
        <f t="shared" si="95"/>
        <v>0</v>
      </c>
      <c r="S36" s="172"/>
      <c r="T36" s="172">
        <f t="shared" si="95"/>
        <v>0</v>
      </c>
      <c r="U36" s="172">
        <f t="shared" si="95"/>
        <v>0</v>
      </c>
    </row>
    <row r="37" spans="2:21" s="153" customFormat="1" ht="20.100000000000001" customHeight="1">
      <c r="B37" s="84"/>
      <c r="C37" s="84"/>
      <c r="D37" s="173"/>
      <c r="E37" s="53" t="s">
        <v>89</v>
      </c>
      <c r="F37" s="174">
        <f t="shared" ref="F37:U37" si="96">F9+F15+F21+F27+F33</f>
        <v>0</v>
      </c>
      <c r="G37" s="174">
        <f t="shared" si="96"/>
        <v>0</v>
      </c>
      <c r="H37" s="174">
        <f t="shared" si="96"/>
        <v>0</v>
      </c>
      <c r="I37" s="174">
        <f t="shared" si="96"/>
        <v>0</v>
      </c>
      <c r="J37" s="174">
        <f t="shared" si="96"/>
        <v>0</v>
      </c>
      <c r="K37" s="174">
        <f t="shared" si="96"/>
        <v>0</v>
      </c>
      <c r="L37" s="174">
        <f t="shared" si="96"/>
        <v>0</v>
      </c>
      <c r="M37" s="174">
        <f t="shared" si="96"/>
        <v>0</v>
      </c>
      <c r="N37" s="174">
        <f t="shared" si="96"/>
        <v>0</v>
      </c>
      <c r="O37" s="174">
        <f t="shared" si="96"/>
        <v>0</v>
      </c>
      <c r="P37" s="174">
        <f t="shared" si="96"/>
        <v>0</v>
      </c>
      <c r="Q37" s="174">
        <f t="shared" si="96"/>
        <v>0</v>
      </c>
      <c r="R37" s="174">
        <f t="shared" si="96"/>
        <v>0</v>
      </c>
      <c r="S37" s="174"/>
      <c r="T37" s="174">
        <f t="shared" si="96"/>
        <v>0</v>
      </c>
      <c r="U37" s="174">
        <f t="shared" si="96"/>
        <v>0</v>
      </c>
    </row>
    <row r="38" spans="2:21" s="153" customFormat="1" ht="20.100000000000001" customHeight="1">
      <c r="B38" s="84"/>
      <c r="C38" s="84"/>
      <c r="D38" s="173"/>
      <c r="E38" s="53" t="s">
        <v>91</v>
      </c>
      <c r="F38" s="174">
        <f>F10+F16+F22+F28+F34</f>
        <v>0</v>
      </c>
      <c r="G38" s="174">
        <f t="shared" ref="G38:U38" si="97">G10+G16+G22+G28+G34</f>
        <v>0</v>
      </c>
      <c r="H38" s="174">
        <f t="shared" si="97"/>
        <v>0</v>
      </c>
      <c r="I38" s="174">
        <f t="shared" si="97"/>
        <v>0</v>
      </c>
      <c r="J38" s="174">
        <f t="shared" si="97"/>
        <v>0</v>
      </c>
      <c r="K38" s="174">
        <f t="shared" si="97"/>
        <v>0</v>
      </c>
      <c r="L38" s="174">
        <f t="shared" si="97"/>
        <v>0</v>
      </c>
      <c r="M38" s="174">
        <f t="shared" si="97"/>
        <v>0</v>
      </c>
      <c r="N38" s="174">
        <f t="shared" si="97"/>
        <v>0</v>
      </c>
      <c r="O38" s="174">
        <f t="shared" si="97"/>
        <v>0</v>
      </c>
      <c r="P38" s="174">
        <f t="shared" si="97"/>
        <v>0</v>
      </c>
      <c r="Q38" s="174">
        <f t="shared" si="97"/>
        <v>0</v>
      </c>
      <c r="R38" s="174">
        <f t="shared" si="97"/>
        <v>0</v>
      </c>
      <c r="S38" s="174"/>
      <c r="T38" s="174">
        <f t="shared" si="97"/>
        <v>0</v>
      </c>
      <c r="U38" s="174">
        <f t="shared" si="97"/>
        <v>0</v>
      </c>
    </row>
    <row r="59" spans="2:21">
      <c r="B59" s="157"/>
      <c r="C59" s="158"/>
      <c r="D59" s="157"/>
      <c r="E59" s="157"/>
      <c r="F59" s="157"/>
      <c r="G59" s="157"/>
      <c r="H59" s="157"/>
      <c r="I59" s="157"/>
      <c r="J59" s="157"/>
      <c r="K59" s="157"/>
      <c r="L59" s="157"/>
      <c r="M59" s="157"/>
      <c r="N59" s="157"/>
      <c r="O59" s="157"/>
      <c r="P59" s="157"/>
      <c r="Q59" s="157"/>
      <c r="R59" s="157"/>
      <c r="S59" s="157"/>
      <c r="T59" s="157"/>
      <c r="U59" s="157"/>
    </row>
    <row r="60" spans="2:21">
      <c r="B60" s="159"/>
      <c r="C60" s="160"/>
    </row>
    <row r="61" spans="2:21">
      <c r="C61" s="129"/>
    </row>
    <row r="62" spans="2:21">
      <c r="C62" s="129"/>
    </row>
  </sheetData>
  <sheetProtection algorithmName="SHA-512" hashValue="QMfBkOs6jS6QLJR4q8R5Ysj5cPrbUig3t3z0UXHR/RsN4Wlu1iQp9u6zAiBvwAz+PB4KH8BiGTLzYS2Lckcy1w==" saltValue="dqorY/noWy2hFqnz9nss1w==" spinCount="100000" sheet="1" objects="1" scenarios="1"/>
  <mergeCells count="27">
    <mergeCell ref="B36:C38"/>
    <mergeCell ref="B25:B26"/>
    <mergeCell ref="C25:C26"/>
    <mergeCell ref="B27:B28"/>
    <mergeCell ref="C27:C28"/>
    <mergeCell ref="C33:C34"/>
    <mergeCell ref="B33:B34"/>
    <mergeCell ref="C31:C32"/>
    <mergeCell ref="B31:B32"/>
    <mergeCell ref="B30:C30"/>
    <mergeCell ref="B19:B20"/>
    <mergeCell ref="C19:C20"/>
    <mergeCell ref="B21:B22"/>
    <mergeCell ref="C21:C22"/>
    <mergeCell ref="B24:C24"/>
    <mergeCell ref="B2:U2"/>
    <mergeCell ref="B6:C6"/>
    <mergeCell ref="B9:B10"/>
    <mergeCell ref="C9:C10"/>
    <mergeCell ref="B7:B8"/>
    <mergeCell ref="C7:C8"/>
    <mergeCell ref="B18:C18"/>
    <mergeCell ref="B12:C12"/>
    <mergeCell ref="B13:B14"/>
    <mergeCell ref="C13:C14"/>
    <mergeCell ref="B15:B16"/>
    <mergeCell ref="C15:C16"/>
  </mergeCells>
  <pageMargins left="0.70866141732283472" right="0.70866141732283472" top="0.74803149606299213" bottom="0.74803149606299213" header="0.31496062992125984" footer="0.31496062992125984"/>
  <pageSetup paperSize="9" scale="35" orientation="landscape" r:id="rId1"/>
  <headerFooter>
    <oddFooter>&amp;L&amp;"Aptos,Standard"&amp;10&amp;K01+022&amp;P von &amp;N&amp;R&amp;G</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27500C22-2B3C-44F9-ADCB-2718447AF366}">
          <x14:formula1>
            <xm:f>Berechnungsdaten!$E$5:$E$7</xm:f>
          </x14:formula1>
          <xm:sqref>C9:C10 C15:C16 C21:C22 C27:C28 C33:C34</xm:sqref>
        </x14:dataValidation>
        <x14:dataValidation type="list" allowBlank="1" showInputMessage="1" showErrorMessage="1" xr:uid="{5D7F4189-7C10-49B4-AD8E-50E5F3E69412}">
          <x14:formula1>
            <xm:f>IF('1. Annahmen &amp; Einstellungen'!$C$18="JA",Berechnungsdaten!$E$5,Berechnungsdaten!$E$5:$E$7)</xm:f>
          </x14:formula1>
          <xm:sqref>D8:D10 D14:D16 D32:D34 D26:D28 D20:D22</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9C2137F-153A-41FA-BFF9-44541F05F5E3}">
  <sheetPr>
    <pageSetUpPr fitToPage="1"/>
  </sheetPr>
  <dimension ref="B2:U100"/>
  <sheetViews>
    <sheetView zoomScaleNormal="100" workbookViewId="0">
      <pane ySplit="4" topLeftCell="A5" activePane="bottomLeft" state="frozen"/>
      <selection activeCell="E17" sqref="E17"/>
      <selection pane="bottomLeft"/>
    </sheetView>
  </sheetViews>
  <sheetFormatPr baseColWidth="10" defaultColWidth="9.140625" defaultRowHeight="15"/>
  <cols>
    <col min="1" max="1" width="5.7109375" style="128" customWidth="1"/>
    <col min="2" max="2" width="85.5703125" style="128" bestFit="1" customWidth="1"/>
    <col min="3" max="3" width="14" style="128" bestFit="1" customWidth="1"/>
    <col min="4" max="4" width="1.7109375" style="128" customWidth="1"/>
    <col min="5" max="5" width="15.42578125" style="128" bestFit="1" customWidth="1"/>
    <col min="6" max="16" width="16.7109375" style="128" customWidth="1"/>
    <col min="17" max="17" width="8.7109375" style="128" customWidth="1"/>
    <col min="18" max="18" width="18.7109375" style="128" customWidth="1"/>
    <col min="19" max="19" width="5.7109375" style="128" customWidth="1"/>
    <col min="20" max="20" width="9.5703125" style="128" bestFit="1" customWidth="1"/>
    <col min="21" max="22" width="12.85546875" style="128" bestFit="1" customWidth="1"/>
    <col min="23" max="24" width="9.140625" style="128"/>
    <col min="25" max="25" width="12.28515625" style="128" bestFit="1" customWidth="1"/>
    <col min="26" max="16384" width="9.140625" style="128"/>
  </cols>
  <sheetData>
    <row r="2" spans="2:18" ht="39.950000000000003" customHeight="1">
      <c r="B2" s="77" t="s">
        <v>101</v>
      </c>
      <c r="C2" s="77"/>
      <c r="D2" s="77"/>
      <c r="E2" s="77"/>
      <c r="F2" s="77"/>
      <c r="G2" s="77"/>
      <c r="H2" s="77"/>
      <c r="I2" s="77"/>
      <c r="J2" s="77"/>
      <c r="K2" s="77"/>
      <c r="L2" s="77"/>
      <c r="M2" s="77"/>
      <c r="N2" s="77"/>
      <c r="O2" s="77"/>
      <c r="P2" s="77"/>
      <c r="Q2" s="77"/>
      <c r="R2" s="77"/>
    </row>
    <row r="3" spans="2:18" s="132" customFormat="1" ht="39.950000000000003" customHeight="1">
      <c r="B3" s="175"/>
      <c r="C3" s="175"/>
      <c r="D3" s="175"/>
      <c r="E3" s="175"/>
      <c r="F3" s="175"/>
      <c r="G3" s="175"/>
      <c r="H3" s="175"/>
      <c r="I3" s="175"/>
      <c r="R3" s="175"/>
    </row>
    <row r="4" spans="2:18" s="132" customFormat="1" ht="30" customHeight="1">
      <c r="B4" s="175"/>
      <c r="C4" s="175"/>
      <c r="D4" s="175"/>
      <c r="E4" s="2" t="s">
        <v>13</v>
      </c>
      <c r="F4" s="2" t="s">
        <v>14</v>
      </c>
      <c r="G4" s="2" t="s">
        <v>15</v>
      </c>
      <c r="H4" s="2" t="s">
        <v>16</v>
      </c>
      <c r="I4" s="2" t="s">
        <v>17</v>
      </c>
      <c r="J4" s="2" t="s">
        <v>18</v>
      </c>
      <c r="K4" s="2" t="s">
        <v>19</v>
      </c>
      <c r="L4" s="2" t="s">
        <v>20</v>
      </c>
      <c r="M4" s="2" t="s">
        <v>21</v>
      </c>
      <c r="N4" s="2" t="s">
        <v>22</v>
      </c>
      <c r="O4" s="2" t="s">
        <v>23</v>
      </c>
      <c r="P4" s="2" t="s">
        <v>24</v>
      </c>
      <c r="Q4" s="2"/>
      <c r="R4" s="4" t="s">
        <v>2</v>
      </c>
    </row>
    <row r="5" spans="2:18" s="132" customFormat="1" ht="20.100000000000001" customHeight="1">
      <c r="B5" s="175"/>
      <c r="C5" s="175"/>
      <c r="D5" s="175"/>
      <c r="E5" s="175"/>
      <c r="F5" s="175"/>
      <c r="G5" s="175"/>
      <c r="H5" s="175"/>
      <c r="I5" s="175"/>
      <c r="R5" s="175"/>
    </row>
    <row r="6" spans="2:18" s="132" customFormat="1" ht="30" customHeight="1">
      <c r="B6" s="1" t="s">
        <v>98</v>
      </c>
      <c r="C6" s="9"/>
      <c r="D6" s="9"/>
      <c r="E6" s="6"/>
      <c r="F6" s="6"/>
      <c r="G6" s="6"/>
      <c r="H6" s="6"/>
      <c r="I6" s="6"/>
      <c r="J6" s="6"/>
      <c r="K6" s="6"/>
      <c r="L6" s="6"/>
      <c r="M6" s="6"/>
      <c r="N6" s="6"/>
      <c r="O6" s="6"/>
      <c r="P6" s="6"/>
      <c r="Q6" s="2"/>
      <c r="R6" s="5"/>
    </row>
    <row r="7" spans="2:18" s="132" customFormat="1" ht="20.100000000000001" customHeight="1">
      <c r="B7" s="42" t="s">
        <v>90</v>
      </c>
      <c r="C7" s="28"/>
      <c r="D7" s="28"/>
      <c r="E7" s="29">
        <f>'3. Umsatzplanung'!F36</f>
        <v>0</v>
      </c>
      <c r="F7" s="29">
        <f>'3. Umsatzplanung'!G36</f>
        <v>0</v>
      </c>
      <c r="G7" s="29">
        <f>'3. Umsatzplanung'!H36</f>
        <v>0</v>
      </c>
      <c r="H7" s="29">
        <f>'3. Umsatzplanung'!I36</f>
        <v>0</v>
      </c>
      <c r="I7" s="29">
        <f>'3. Umsatzplanung'!J36</f>
        <v>0</v>
      </c>
      <c r="J7" s="29">
        <f>'3. Umsatzplanung'!K36</f>
        <v>0</v>
      </c>
      <c r="K7" s="29">
        <f>'3. Umsatzplanung'!L36</f>
        <v>0</v>
      </c>
      <c r="L7" s="29">
        <f>'3. Umsatzplanung'!M36</f>
        <v>0</v>
      </c>
      <c r="M7" s="29">
        <f>'3. Umsatzplanung'!N36</f>
        <v>0</v>
      </c>
      <c r="N7" s="29">
        <f>'3. Umsatzplanung'!O36</f>
        <v>0</v>
      </c>
      <c r="O7" s="29">
        <f>'3. Umsatzplanung'!P36</f>
        <v>0</v>
      </c>
      <c r="P7" s="29">
        <f>'3. Umsatzplanung'!Q36</f>
        <v>0</v>
      </c>
      <c r="Q7" s="176"/>
      <c r="R7" s="29">
        <f>SUM(E7:P7)</f>
        <v>0</v>
      </c>
    </row>
    <row r="8" spans="2:18" s="132" customFormat="1" ht="20.100000000000001" customHeight="1">
      <c r="B8" s="42" t="s">
        <v>89</v>
      </c>
      <c r="C8" s="28"/>
      <c r="D8" s="28"/>
      <c r="E8" s="29">
        <f>'3. Umsatzplanung'!F37</f>
        <v>0</v>
      </c>
      <c r="F8" s="29">
        <f>'3. Umsatzplanung'!G37</f>
        <v>0</v>
      </c>
      <c r="G8" s="29">
        <f>'3. Umsatzplanung'!H37</f>
        <v>0</v>
      </c>
      <c r="H8" s="29">
        <f>'3. Umsatzplanung'!I37</f>
        <v>0</v>
      </c>
      <c r="I8" s="29">
        <f>'3. Umsatzplanung'!J37</f>
        <v>0</v>
      </c>
      <c r="J8" s="29">
        <f>'3. Umsatzplanung'!K37</f>
        <v>0</v>
      </c>
      <c r="K8" s="29">
        <f>'3. Umsatzplanung'!L37</f>
        <v>0</v>
      </c>
      <c r="L8" s="29">
        <f>'3. Umsatzplanung'!M37</f>
        <v>0</v>
      </c>
      <c r="M8" s="29">
        <f>'3. Umsatzplanung'!N37</f>
        <v>0</v>
      </c>
      <c r="N8" s="29">
        <f>'3. Umsatzplanung'!O37</f>
        <v>0</v>
      </c>
      <c r="O8" s="29">
        <f>'3. Umsatzplanung'!P37</f>
        <v>0</v>
      </c>
      <c r="P8" s="29">
        <f>'3. Umsatzplanung'!Q37</f>
        <v>0</v>
      </c>
      <c r="Q8" s="176"/>
      <c r="R8" s="29">
        <f>SUM(E8:P8)</f>
        <v>0</v>
      </c>
    </row>
    <row r="9" spans="2:18" s="132" customFormat="1" ht="20.100000000000001" customHeight="1">
      <c r="B9" s="42" t="s">
        <v>91</v>
      </c>
      <c r="C9" s="28"/>
      <c r="D9" s="28"/>
      <c r="E9" s="29">
        <f>'3. Umsatzplanung'!F38</f>
        <v>0</v>
      </c>
      <c r="F9" s="29">
        <f>'3. Umsatzplanung'!G38</f>
        <v>0</v>
      </c>
      <c r="G9" s="29">
        <f>'3. Umsatzplanung'!H38</f>
        <v>0</v>
      </c>
      <c r="H9" s="29">
        <f>'3. Umsatzplanung'!I38</f>
        <v>0</v>
      </c>
      <c r="I9" s="29">
        <f>'3. Umsatzplanung'!J38</f>
        <v>0</v>
      </c>
      <c r="J9" s="29">
        <f>'3. Umsatzplanung'!K38</f>
        <v>0</v>
      </c>
      <c r="K9" s="29">
        <f>'3. Umsatzplanung'!L38</f>
        <v>0</v>
      </c>
      <c r="L9" s="29">
        <f>'3. Umsatzplanung'!M38</f>
        <v>0</v>
      </c>
      <c r="M9" s="29">
        <f>'3. Umsatzplanung'!N38</f>
        <v>0</v>
      </c>
      <c r="N9" s="29">
        <f>'3. Umsatzplanung'!O38</f>
        <v>0</v>
      </c>
      <c r="O9" s="29">
        <f>'3. Umsatzplanung'!P38</f>
        <v>0</v>
      </c>
      <c r="P9" s="29">
        <f>'3. Umsatzplanung'!Q38</f>
        <v>0</v>
      </c>
      <c r="Q9" s="176"/>
      <c r="R9" s="29">
        <f>SUM(E9:P9)</f>
        <v>0</v>
      </c>
    </row>
    <row r="10" spans="2:18" s="132" customFormat="1" ht="39.950000000000003" customHeight="1">
      <c r="B10" s="32"/>
      <c r="C10" s="32"/>
      <c r="D10" s="32"/>
      <c r="E10" s="33"/>
      <c r="F10" s="33"/>
      <c r="G10" s="33"/>
      <c r="H10" s="33"/>
      <c r="I10" s="33"/>
      <c r="J10" s="33"/>
      <c r="K10" s="33"/>
      <c r="L10" s="33"/>
      <c r="M10" s="33"/>
      <c r="N10" s="33"/>
      <c r="O10" s="33"/>
      <c r="P10" s="33"/>
      <c r="Q10" s="33"/>
      <c r="R10" s="33"/>
    </row>
    <row r="11" spans="2:18" s="132" customFormat="1" ht="30" customHeight="1">
      <c r="B11" s="1" t="s">
        <v>74</v>
      </c>
      <c r="C11" s="9" t="s">
        <v>71</v>
      </c>
      <c r="D11" s="9"/>
      <c r="E11" s="34"/>
      <c r="F11" s="34"/>
      <c r="G11" s="34"/>
      <c r="H11" s="34"/>
      <c r="I11" s="34"/>
      <c r="J11" s="34"/>
      <c r="K11" s="34"/>
      <c r="L11" s="34"/>
      <c r="M11" s="34"/>
      <c r="N11" s="34"/>
      <c r="O11" s="34"/>
      <c r="P11" s="34"/>
      <c r="Q11" s="37"/>
      <c r="R11" s="34"/>
    </row>
    <row r="12" spans="2:18" s="132" customFormat="1" ht="20.100000000000001" customHeight="1">
      <c r="B12" s="41" t="s">
        <v>99</v>
      </c>
      <c r="C12" s="28"/>
      <c r="D12" s="28"/>
      <c r="E12" s="176"/>
      <c r="F12" s="176"/>
      <c r="G12" s="176"/>
      <c r="H12" s="176"/>
      <c r="I12" s="176"/>
      <c r="J12" s="176"/>
      <c r="K12" s="176"/>
      <c r="L12" s="176"/>
      <c r="M12" s="176"/>
      <c r="N12" s="176"/>
      <c r="O12" s="176"/>
      <c r="P12" s="176"/>
      <c r="Q12" s="176"/>
      <c r="R12" s="29"/>
    </row>
    <row r="13" spans="2:18" s="132" customFormat="1" ht="20.100000000000001" customHeight="1">
      <c r="B13" s="43" t="s">
        <v>28</v>
      </c>
      <c r="C13" s="100">
        <v>0.19</v>
      </c>
      <c r="D13" s="100"/>
      <c r="E13" s="35">
        <v>0</v>
      </c>
      <c r="F13" s="176"/>
      <c r="G13" s="176"/>
      <c r="H13" s="176"/>
      <c r="I13" s="176"/>
      <c r="J13" s="176"/>
      <c r="K13" s="176"/>
      <c r="L13" s="176"/>
      <c r="M13" s="176"/>
      <c r="N13" s="176"/>
      <c r="O13" s="176"/>
      <c r="P13" s="176"/>
      <c r="Q13" s="176"/>
      <c r="R13" s="29"/>
    </row>
    <row r="14" spans="2:18" s="132" customFormat="1" ht="20.100000000000001" customHeight="1">
      <c r="B14" s="43" t="s">
        <v>240</v>
      </c>
      <c r="C14" s="100">
        <v>0.19</v>
      </c>
      <c r="D14" s="100"/>
      <c r="E14" s="35">
        <v>0</v>
      </c>
      <c r="F14" s="176"/>
      <c r="G14" s="176"/>
      <c r="H14" s="176"/>
      <c r="I14" s="176"/>
      <c r="J14" s="176"/>
      <c r="K14" s="176"/>
      <c r="L14" s="176"/>
      <c r="M14" s="176"/>
      <c r="N14" s="176"/>
      <c r="O14" s="176"/>
      <c r="P14" s="176"/>
      <c r="Q14" s="176"/>
      <c r="R14" s="29"/>
    </row>
    <row r="15" spans="2:18" s="132" customFormat="1" ht="20.100000000000001" customHeight="1">
      <c r="B15" s="43" t="s">
        <v>29</v>
      </c>
      <c r="C15" s="100">
        <v>0.19</v>
      </c>
      <c r="D15" s="100"/>
      <c r="E15" s="35">
        <v>0</v>
      </c>
      <c r="F15" s="176"/>
      <c r="G15" s="176"/>
      <c r="H15" s="176"/>
      <c r="I15" s="176"/>
      <c r="J15" s="176"/>
      <c r="K15" s="176"/>
      <c r="L15" s="176"/>
      <c r="M15" s="176"/>
      <c r="N15" s="176"/>
      <c r="O15" s="176"/>
      <c r="P15" s="176"/>
      <c r="Q15" s="176"/>
      <c r="R15" s="29"/>
    </row>
    <row r="16" spans="2:18" s="132" customFormat="1" ht="20.100000000000001" customHeight="1">
      <c r="B16" s="43" t="s">
        <v>241</v>
      </c>
      <c r="C16" s="100">
        <v>0.19</v>
      </c>
      <c r="D16" s="100"/>
      <c r="E16" s="35">
        <v>0</v>
      </c>
      <c r="F16" s="176"/>
      <c r="G16" s="176"/>
      <c r="H16" s="176"/>
      <c r="I16" s="176"/>
      <c r="J16" s="176"/>
      <c r="K16" s="176"/>
      <c r="L16" s="176"/>
      <c r="M16" s="176"/>
      <c r="N16" s="176"/>
      <c r="O16" s="176"/>
      <c r="P16" s="176"/>
      <c r="Q16" s="176"/>
      <c r="R16" s="29"/>
    </row>
    <row r="17" spans="2:18" s="132" customFormat="1" ht="20.100000000000001" customHeight="1">
      <c r="B17" s="43" t="s">
        <v>30</v>
      </c>
      <c r="C17" s="100">
        <v>0</v>
      </c>
      <c r="D17" s="100"/>
      <c r="E17" s="35">
        <v>0</v>
      </c>
      <c r="F17" s="176"/>
      <c r="G17" s="176"/>
      <c r="H17" s="176"/>
      <c r="I17" s="176"/>
      <c r="J17" s="176"/>
      <c r="K17" s="176"/>
      <c r="L17" s="176"/>
      <c r="M17" s="176"/>
      <c r="N17" s="176"/>
      <c r="O17" s="176"/>
      <c r="P17" s="176"/>
      <c r="Q17" s="176"/>
      <c r="R17" s="29"/>
    </row>
    <row r="18" spans="2:18" s="132" customFormat="1" ht="20.100000000000001" customHeight="1">
      <c r="B18" s="43" t="s">
        <v>42</v>
      </c>
      <c r="C18" s="100">
        <v>0</v>
      </c>
      <c r="D18" s="100"/>
      <c r="E18" s="35">
        <v>0</v>
      </c>
      <c r="F18" s="176"/>
      <c r="G18" s="176"/>
      <c r="H18" s="176"/>
      <c r="I18" s="176"/>
      <c r="J18" s="176"/>
      <c r="K18" s="176"/>
      <c r="L18" s="176"/>
      <c r="M18" s="176"/>
      <c r="N18" s="176"/>
      <c r="O18" s="176"/>
      <c r="P18" s="176"/>
      <c r="Q18" s="176"/>
      <c r="R18" s="29"/>
    </row>
    <row r="19" spans="2:18" s="132" customFormat="1" ht="20.100000000000001" customHeight="1">
      <c r="B19" s="43" t="s">
        <v>27</v>
      </c>
      <c r="C19" s="100">
        <v>0</v>
      </c>
      <c r="D19" s="100"/>
      <c r="E19" s="35">
        <v>0</v>
      </c>
      <c r="F19" s="176"/>
      <c r="G19" s="176"/>
      <c r="H19" s="176"/>
      <c r="I19" s="176"/>
      <c r="J19" s="176"/>
      <c r="K19" s="176"/>
      <c r="L19" s="176"/>
      <c r="M19" s="176"/>
      <c r="N19" s="176"/>
      <c r="O19" s="176"/>
      <c r="P19" s="176"/>
      <c r="Q19" s="176"/>
      <c r="R19" s="29"/>
    </row>
    <row r="20" spans="2:18" s="132" customFormat="1" ht="20.100000000000001" customHeight="1">
      <c r="B20" s="43" t="s">
        <v>26</v>
      </c>
      <c r="C20" s="100">
        <v>0</v>
      </c>
      <c r="D20" s="100"/>
      <c r="E20" s="35">
        <v>0</v>
      </c>
      <c r="F20" s="176"/>
      <c r="G20" s="176"/>
      <c r="H20" s="176"/>
      <c r="I20" s="176"/>
      <c r="J20" s="176"/>
      <c r="K20" s="176"/>
      <c r="L20" s="176"/>
      <c r="M20" s="176"/>
      <c r="N20" s="176"/>
      <c r="O20" s="176"/>
      <c r="P20" s="176"/>
      <c r="Q20" s="176"/>
      <c r="R20" s="29"/>
    </row>
    <row r="21" spans="2:18" s="132" customFormat="1" ht="20.100000000000001" customHeight="1">
      <c r="B21" s="41" t="s">
        <v>0</v>
      </c>
      <c r="C21" s="28"/>
      <c r="D21" s="28"/>
      <c r="E21" s="176"/>
      <c r="F21" s="176"/>
      <c r="G21" s="176"/>
      <c r="H21" s="176"/>
      <c r="I21" s="176"/>
      <c r="J21" s="176"/>
      <c r="K21" s="176"/>
      <c r="L21" s="176"/>
      <c r="M21" s="176"/>
      <c r="N21" s="176"/>
      <c r="O21" s="176"/>
      <c r="P21" s="176"/>
      <c r="Q21" s="176"/>
      <c r="R21" s="29"/>
    </row>
    <row r="22" spans="2:18" s="132" customFormat="1" ht="20.100000000000001" customHeight="1">
      <c r="B22" s="43" t="s">
        <v>1</v>
      </c>
      <c r="C22" s="100">
        <v>0</v>
      </c>
      <c r="D22" s="100"/>
      <c r="E22" s="35">
        <v>0</v>
      </c>
      <c r="F22" s="176"/>
      <c r="G22" s="176"/>
      <c r="H22" s="176"/>
      <c r="I22" s="176"/>
      <c r="J22" s="176"/>
      <c r="K22" s="176"/>
      <c r="L22" s="176"/>
      <c r="M22" s="176"/>
      <c r="N22" s="176"/>
      <c r="O22" s="176"/>
      <c r="P22" s="176"/>
      <c r="Q22" s="176"/>
      <c r="R22" s="29"/>
    </row>
    <row r="23" spans="2:18" s="132" customFormat="1" ht="20.100000000000001" customHeight="1">
      <c r="B23" s="43" t="s">
        <v>31</v>
      </c>
      <c r="C23" s="100">
        <v>0</v>
      </c>
      <c r="D23" s="100"/>
      <c r="E23" s="35">
        <v>0</v>
      </c>
      <c r="F23" s="176"/>
      <c r="G23" s="176"/>
      <c r="H23" s="176"/>
      <c r="I23" s="176"/>
      <c r="J23" s="176"/>
      <c r="K23" s="176"/>
      <c r="L23" s="176"/>
      <c r="M23" s="176"/>
      <c r="N23" s="176"/>
      <c r="O23" s="176"/>
      <c r="P23" s="176"/>
      <c r="Q23" s="176"/>
      <c r="R23" s="29"/>
    </row>
    <row r="24" spans="2:18" s="132" customFormat="1" ht="20.100000000000001" customHeight="1">
      <c r="B24" s="43" t="s">
        <v>242</v>
      </c>
      <c r="C24" s="100">
        <v>0</v>
      </c>
      <c r="D24" s="100"/>
      <c r="E24" s="35">
        <v>0</v>
      </c>
      <c r="F24" s="176"/>
      <c r="G24" s="176"/>
      <c r="H24" s="176"/>
      <c r="I24" s="176"/>
      <c r="J24" s="176"/>
      <c r="K24" s="176"/>
      <c r="L24" s="176"/>
      <c r="M24" s="176"/>
      <c r="N24" s="176"/>
      <c r="O24" s="176"/>
      <c r="P24" s="176"/>
      <c r="Q24" s="176"/>
      <c r="R24" s="29"/>
    </row>
    <row r="25" spans="2:18" s="132" customFormat="1" ht="20.100000000000001" customHeight="1">
      <c r="B25" s="43" t="s">
        <v>243</v>
      </c>
      <c r="C25" s="100">
        <v>0</v>
      </c>
      <c r="D25" s="100"/>
      <c r="E25" s="35">
        <v>0</v>
      </c>
      <c r="F25" s="176"/>
      <c r="G25" s="176"/>
      <c r="H25" s="176"/>
      <c r="I25" s="176"/>
      <c r="J25" s="176"/>
      <c r="K25" s="176"/>
      <c r="L25" s="176"/>
      <c r="M25" s="176"/>
      <c r="N25" s="176"/>
      <c r="O25" s="176"/>
      <c r="P25" s="176"/>
      <c r="Q25" s="176"/>
      <c r="R25" s="29"/>
    </row>
    <row r="26" spans="2:18" s="132" customFormat="1" ht="19.5" customHeight="1">
      <c r="B26" s="43" t="s">
        <v>26</v>
      </c>
      <c r="C26" s="100">
        <v>0</v>
      </c>
      <c r="D26" s="100"/>
      <c r="E26" s="35">
        <v>0</v>
      </c>
      <c r="F26" s="176"/>
      <c r="G26" s="176"/>
      <c r="H26" s="176"/>
      <c r="I26" s="176"/>
      <c r="J26" s="176"/>
      <c r="K26" s="176"/>
      <c r="L26" s="176"/>
      <c r="M26" s="176"/>
      <c r="N26" s="176"/>
      <c r="O26" s="176"/>
      <c r="P26" s="176"/>
      <c r="Q26" s="176"/>
      <c r="R26" s="29"/>
    </row>
    <row r="27" spans="2:18" s="132" customFormat="1" ht="19.5" customHeight="1">
      <c r="B27" s="41" t="s">
        <v>92</v>
      </c>
      <c r="C27" s="28"/>
      <c r="D27" s="28"/>
      <c r="E27" s="176"/>
      <c r="F27" s="176"/>
      <c r="G27" s="176"/>
      <c r="H27" s="176"/>
      <c r="I27" s="176"/>
      <c r="J27" s="176"/>
      <c r="K27" s="176"/>
      <c r="L27" s="176"/>
      <c r="M27" s="176"/>
      <c r="N27" s="176"/>
      <c r="O27" s="176"/>
      <c r="P27" s="176"/>
      <c r="Q27" s="176"/>
      <c r="R27" s="29"/>
    </row>
    <row r="28" spans="2:18" s="132" customFormat="1" ht="20.100000000000001" customHeight="1">
      <c r="B28" s="43" t="s">
        <v>34</v>
      </c>
      <c r="C28" s="100">
        <v>0.19</v>
      </c>
      <c r="D28" s="100"/>
      <c r="E28" s="35">
        <v>0</v>
      </c>
      <c r="F28" s="35">
        <v>0</v>
      </c>
      <c r="G28" s="35">
        <v>0</v>
      </c>
      <c r="H28" s="35">
        <v>0</v>
      </c>
      <c r="I28" s="35">
        <v>0</v>
      </c>
      <c r="J28" s="35">
        <v>0</v>
      </c>
      <c r="K28" s="35">
        <v>0</v>
      </c>
      <c r="L28" s="35">
        <v>0</v>
      </c>
      <c r="M28" s="35">
        <v>0</v>
      </c>
      <c r="N28" s="35">
        <v>0</v>
      </c>
      <c r="O28" s="35">
        <v>0</v>
      </c>
      <c r="P28" s="35">
        <v>0</v>
      </c>
      <c r="Q28" s="176"/>
      <c r="R28" s="29">
        <f t="shared" ref="R28:R45" si="0">SUM(E28:P28)</f>
        <v>0</v>
      </c>
    </row>
    <row r="29" spans="2:18" s="132" customFormat="1" ht="20.100000000000001" customHeight="1">
      <c r="B29" s="43" t="s">
        <v>33</v>
      </c>
      <c r="C29" s="100">
        <v>0.19</v>
      </c>
      <c r="D29" s="100"/>
      <c r="E29" s="35">
        <v>0</v>
      </c>
      <c r="F29" s="35">
        <v>0</v>
      </c>
      <c r="G29" s="35">
        <v>0</v>
      </c>
      <c r="H29" s="35">
        <v>0</v>
      </c>
      <c r="I29" s="35">
        <v>0</v>
      </c>
      <c r="J29" s="35">
        <v>0</v>
      </c>
      <c r="K29" s="35">
        <v>0</v>
      </c>
      <c r="L29" s="35">
        <v>0</v>
      </c>
      <c r="M29" s="35">
        <v>0</v>
      </c>
      <c r="N29" s="35">
        <v>0</v>
      </c>
      <c r="O29" s="35">
        <v>0</v>
      </c>
      <c r="P29" s="35">
        <v>0</v>
      </c>
      <c r="Q29" s="176"/>
      <c r="R29" s="29">
        <f t="shared" ref="R29" si="1">SUM(E29:P29)</f>
        <v>0</v>
      </c>
    </row>
    <row r="30" spans="2:18" s="132" customFormat="1" ht="20.100000000000001" customHeight="1">
      <c r="B30" s="43" t="s">
        <v>66</v>
      </c>
      <c r="C30" s="100">
        <v>0.19</v>
      </c>
      <c r="D30" s="100"/>
      <c r="E30" s="35">
        <v>0</v>
      </c>
      <c r="F30" s="35">
        <v>0</v>
      </c>
      <c r="G30" s="35">
        <v>0</v>
      </c>
      <c r="H30" s="35">
        <v>0</v>
      </c>
      <c r="I30" s="35">
        <v>0</v>
      </c>
      <c r="J30" s="35">
        <v>0</v>
      </c>
      <c r="K30" s="35">
        <v>0</v>
      </c>
      <c r="L30" s="35">
        <v>0</v>
      </c>
      <c r="M30" s="35">
        <v>0</v>
      </c>
      <c r="N30" s="35">
        <v>0</v>
      </c>
      <c r="O30" s="35">
        <v>0</v>
      </c>
      <c r="P30" s="35">
        <v>0</v>
      </c>
      <c r="Q30" s="176"/>
      <c r="R30" s="29">
        <f t="shared" si="0"/>
        <v>0</v>
      </c>
    </row>
    <row r="31" spans="2:18" s="132" customFormat="1" ht="20.100000000000001" customHeight="1">
      <c r="B31" s="43" t="s">
        <v>239</v>
      </c>
      <c r="C31" s="100">
        <v>0.19</v>
      </c>
      <c r="D31" s="100"/>
      <c r="E31" s="35">
        <v>0</v>
      </c>
      <c r="F31" s="35">
        <v>0</v>
      </c>
      <c r="G31" s="35">
        <v>0</v>
      </c>
      <c r="H31" s="35">
        <v>0</v>
      </c>
      <c r="I31" s="35">
        <v>0</v>
      </c>
      <c r="J31" s="35">
        <v>0</v>
      </c>
      <c r="K31" s="35">
        <v>0</v>
      </c>
      <c r="L31" s="35">
        <v>0</v>
      </c>
      <c r="M31" s="35">
        <v>0</v>
      </c>
      <c r="N31" s="35">
        <v>0</v>
      </c>
      <c r="O31" s="35">
        <v>0</v>
      </c>
      <c r="P31" s="35">
        <v>0</v>
      </c>
      <c r="Q31" s="176"/>
      <c r="R31" s="29">
        <f t="shared" si="0"/>
        <v>0</v>
      </c>
    </row>
    <row r="32" spans="2:18" s="132" customFormat="1" ht="20.100000000000001" customHeight="1">
      <c r="B32" s="43" t="s">
        <v>35</v>
      </c>
      <c r="C32" s="100">
        <v>0.19</v>
      </c>
      <c r="D32" s="101"/>
      <c r="E32" s="35">
        <v>0</v>
      </c>
      <c r="F32" s="35">
        <v>0</v>
      </c>
      <c r="G32" s="35">
        <v>0</v>
      </c>
      <c r="H32" s="35">
        <v>0</v>
      </c>
      <c r="I32" s="35">
        <v>0</v>
      </c>
      <c r="J32" s="35">
        <v>0</v>
      </c>
      <c r="K32" s="35">
        <v>0</v>
      </c>
      <c r="L32" s="35">
        <v>0</v>
      </c>
      <c r="M32" s="35">
        <v>0</v>
      </c>
      <c r="N32" s="35">
        <v>0</v>
      </c>
      <c r="O32" s="35">
        <v>0</v>
      </c>
      <c r="P32" s="35">
        <v>0</v>
      </c>
      <c r="Q32" s="176"/>
      <c r="R32" s="29">
        <f t="shared" si="0"/>
        <v>0</v>
      </c>
    </row>
    <row r="33" spans="2:18" s="132" customFormat="1" ht="20.100000000000001" customHeight="1">
      <c r="B33" s="43" t="s">
        <v>60</v>
      </c>
      <c r="C33" s="101" t="s">
        <v>72</v>
      </c>
      <c r="D33" s="101"/>
      <c r="E33" s="35">
        <v>0</v>
      </c>
      <c r="F33" s="35">
        <v>0</v>
      </c>
      <c r="G33" s="35">
        <v>0</v>
      </c>
      <c r="H33" s="35">
        <v>0</v>
      </c>
      <c r="I33" s="35">
        <v>0</v>
      </c>
      <c r="J33" s="35">
        <v>0</v>
      </c>
      <c r="K33" s="35">
        <v>0</v>
      </c>
      <c r="L33" s="35">
        <v>0</v>
      </c>
      <c r="M33" s="35">
        <v>0</v>
      </c>
      <c r="N33" s="35">
        <v>0</v>
      </c>
      <c r="O33" s="35">
        <v>0</v>
      </c>
      <c r="P33" s="35">
        <v>0</v>
      </c>
      <c r="Q33" s="176"/>
      <c r="R33" s="29">
        <f t="shared" si="0"/>
        <v>0</v>
      </c>
    </row>
    <row r="34" spans="2:18" s="132" customFormat="1" ht="20.100000000000001" customHeight="1">
      <c r="B34" s="43" t="s">
        <v>3</v>
      </c>
      <c r="C34" s="101" t="s">
        <v>72</v>
      </c>
      <c r="D34" s="101"/>
      <c r="E34" s="35">
        <v>0</v>
      </c>
      <c r="F34" s="35">
        <v>0</v>
      </c>
      <c r="G34" s="35">
        <v>0</v>
      </c>
      <c r="H34" s="35">
        <v>0</v>
      </c>
      <c r="I34" s="35">
        <v>0</v>
      </c>
      <c r="J34" s="35">
        <v>0</v>
      </c>
      <c r="K34" s="35">
        <v>0</v>
      </c>
      <c r="L34" s="35">
        <v>0</v>
      </c>
      <c r="M34" s="35">
        <v>0</v>
      </c>
      <c r="N34" s="35">
        <v>0</v>
      </c>
      <c r="O34" s="35">
        <v>0</v>
      </c>
      <c r="P34" s="35">
        <v>0</v>
      </c>
      <c r="Q34" s="176"/>
      <c r="R34" s="29">
        <f t="shared" si="0"/>
        <v>0</v>
      </c>
    </row>
    <row r="35" spans="2:18" s="132" customFormat="1" ht="20.100000000000001" customHeight="1">
      <c r="B35" s="43" t="s">
        <v>61</v>
      </c>
      <c r="C35" s="101" t="s">
        <v>72</v>
      </c>
      <c r="D35" s="101"/>
      <c r="E35" s="35">
        <v>0</v>
      </c>
      <c r="F35" s="35">
        <v>0</v>
      </c>
      <c r="G35" s="35">
        <v>0</v>
      </c>
      <c r="H35" s="35">
        <v>0</v>
      </c>
      <c r="I35" s="35">
        <v>0</v>
      </c>
      <c r="J35" s="35">
        <v>0</v>
      </c>
      <c r="K35" s="35">
        <v>0</v>
      </c>
      <c r="L35" s="35">
        <v>0</v>
      </c>
      <c r="M35" s="35">
        <v>0</v>
      </c>
      <c r="N35" s="35">
        <v>0</v>
      </c>
      <c r="O35" s="35">
        <v>0</v>
      </c>
      <c r="P35" s="35">
        <v>0</v>
      </c>
      <c r="Q35" s="176"/>
      <c r="R35" s="29">
        <f t="shared" si="0"/>
        <v>0</v>
      </c>
    </row>
    <row r="36" spans="2:18" s="132" customFormat="1" ht="20.100000000000001" customHeight="1">
      <c r="B36" s="43" t="s">
        <v>67</v>
      </c>
      <c r="C36" s="100">
        <v>0</v>
      </c>
      <c r="D36" s="100"/>
      <c r="E36" s="35">
        <v>0</v>
      </c>
      <c r="F36" s="35">
        <v>0</v>
      </c>
      <c r="G36" s="35">
        <v>0</v>
      </c>
      <c r="H36" s="35">
        <v>0</v>
      </c>
      <c r="I36" s="35">
        <v>0</v>
      </c>
      <c r="J36" s="35">
        <v>0</v>
      </c>
      <c r="K36" s="35">
        <v>0</v>
      </c>
      <c r="L36" s="35">
        <v>0</v>
      </c>
      <c r="M36" s="35">
        <v>0</v>
      </c>
      <c r="N36" s="35">
        <v>0</v>
      </c>
      <c r="O36" s="35">
        <v>0</v>
      </c>
      <c r="P36" s="35">
        <v>0</v>
      </c>
      <c r="Q36" s="176"/>
      <c r="R36" s="29">
        <f t="shared" si="0"/>
        <v>0</v>
      </c>
    </row>
    <row r="37" spans="2:18" s="132" customFormat="1" ht="20.100000000000001" customHeight="1">
      <c r="B37" s="43" t="s">
        <v>37</v>
      </c>
      <c r="C37" s="101" t="s">
        <v>72</v>
      </c>
      <c r="D37" s="101"/>
      <c r="E37" s="35">
        <v>0</v>
      </c>
      <c r="F37" s="35">
        <v>0</v>
      </c>
      <c r="G37" s="35">
        <v>0</v>
      </c>
      <c r="H37" s="35">
        <v>0</v>
      </c>
      <c r="I37" s="35">
        <v>0</v>
      </c>
      <c r="J37" s="35">
        <v>0</v>
      </c>
      <c r="K37" s="35">
        <v>0</v>
      </c>
      <c r="L37" s="35">
        <v>0</v>
      </c>
      <c r="M37" s="35">
        <v>0</v>
      </c>
      <c r="N37" s="35">
        <v>0</v>
      </c>
      <c r="O37" s="35">
        <v>0</v>
      </c>
      <c r="P37" s="35">
        <v>0</v>
      </c>
      <c r="Q37" s="176"/>
      <c r="R37" s="29">
        <f t="shared" si="0"/>
        <v>0</v>
      </c>
    </row>
    <row r="38" spans="2:18" s="132" customFormat="1" ht="20.100000000000001" customHeight="1">
      <c r="B38" s="43" t="s">
        <v>36</v>
      </c>
      <c r="C38" s="101" t="s">
        <v>72</v>
      </c>
      <c r="D38" s="101"/>
      <c r="E38" s="35">
        <v>0</v>
      </c>
      <c r="F38" s="35">
        <v>0</v>
      </c>
      <c r="G38" s="35">
        <v>0</v>
      </c>
      <c r="H38" s="35">
        <v>0</v>
      </c>
      <c r="I38" s="35">
        <v>0</v>
      </c>
      <c r="J38" s="35">
        <v>0</v>
      </c>
      <c r="K38" s="35">
        <v>0</v>
      </c>
      <c r="L38" s="35">
        <v>0</v>
      </c>
      <c r="M38" s="35">
        <v>0</v>
      </c>
      <c r="N38" s="35">
        <v>0</v>
      </c>
      <c r="O38" s="35">
        <v>0</v>
      </c>
      <c r="P38" s="35">
        <v>0</v>
      </c>
      <c r="Q38" s="176"/>
      <c r="R38" s="29">
        <f t="shared" si="0"/>
        <v>0</v>
      </c>
    </row>
    <row r="39" spans="2:18" s="132" customFormat="1" ht="20.100000000000001" customHeight="1">
      <c r="B39" s="43" t="s">
        <v>4</v>
      </c>
      <c r="C39" s="101" t="s">
        <v>72</v>
      </c>
      <c r="D39" s="101"/>
      <c r="E39" s="35">
        <v>0</v>
      </c>
      <c r="F39" s="35">
        <v>0</v>
      </c>
      <c r="G39" s="35">
        <v>0</v>
      </c>
      <c r="H39" s="35">
        <v>0</v>
      </c>
      <c r="I39" s="35">
        <v>0</v>
      </c>
      <c r="J39" s="35">
        <v>0</v>
      </c>
      <c r="K39" s="35">
        <v>0</v>
      </c>
      <c r="L39" s="35">
        <v>0</v>
      </c>
      <c r="M39" s="35">
        <v>0</v>
      </c>
      <c r="N39" s="35">
        <v>0</v>
      </c>
      <c r="O39" s="35">
        <v>0</v>
      </c>
      <c r="P39" s="35">
        <v>0</v>
      </c>
      <c r="Q39" s="176"/>
      <c r="R39" s="29">
        <f t="shared" si="0"/>
        <v>0</v>
      </c>
    </row>
    <row r="40" spans="2:18" s="132" customFormat="1" ht="20.100000000000001" customHeight="1">
      <c r="B40" s="43" t="s">
        <v>44</v>
      </c>
      <c r="C40" s="100">
        <v>0</v>
      </c>
      <c r="D40" s="100"/>
      <c r="E40" s="35">
        <v>0</v>
      </c>
      <c r="F40" s="35">
        <v>0</v>
      </c>
      <c r="G40" s="35">
        <v>0</v>
      </c>
      <c r="H40" s="35">
        <v>0</v>
      </c>
      <c r="I40" s="35">
        <v>0</v>
      </c>
      <c r="J40" s="35">
        <v>0</v>
      </c>
      <c r="K40" s="35">
        <v>0</v>
      </c>
      <c r="L40" s="35">
        <v>0</v>
      </c>
      <c r="M40" s="35">
        <v>0</v>
      </c>
      <c r="N40" s="35">
        <v>0</v>
      </c>
      <c r="O40" s="35">
        <v>0</v>
      </c>
      <c r="P40" s="35">
        <v>0</v>
      </c>
      <c r="Q40" s="176"/>
      <c r="R40" s="29">
        <f t="shared" si="0"/>
        <v>0</v>
      </c>
    </row>
    <row r="41" spans="2:18" s="132" customFormat="1" ht="20.100000000000001" customHeight="1">
      <c r="B41" s="43" t="s">
        <v>43</v>
      </c>
      <c r="C41" s="100">
        <v>0.19</v>
      </c>
      <c r="D41" s="100"/>
      <c r="E41" s="35">
        <v>0</v>
      </c>
      <c r="F41" s="35">
        <v>0</v>
      </c>
      <c r="G41" s="35">
        <v>0</v>
      </c>
      <c r="H41" s="35">
        <v>0</v>
      </c>
      <c r="I41" s="35">
        <v>0</v>
      </c>
      <c r="J41" s="35">
        <v>0</v>
      </c>
      <c r="K41" s="35">
        <v>0</v>
      </c>
      <c r="L41" s="35">
        <v>0</v>
      </c>
      <c r="M41" s="35">
        <v>0</v>
      </c>
      <c r="N41" s="35">
        <v>0</v>
      </c>
      <c r="O41" s="35">
        <v>0</v>
      </c>
      <c r="P41" s="35">
        <v>0</v>
      </c>
      <c r="Q41" s="176"/>
      <c r="R41" s="29">
        <f t="shared" si="0"/>
        <v>0</v>
      </c>
    </row>
    <row r="42" spans="2:18" s="132" customFormat="1" ht="20.100000000000001" customHeight="1">
      <c r="B42" s="43" t="s">
        <v>62</v>
      </c>
      <c r="C42" s="100">
        <v>0.19</v>
      </c>
      <c r="D42" s="100"/>
      <c r="E42" s="35">
        <v>0</v>
      </c>
      <c r="F42" s="35">
        <v>0</v>
      </c>
      <c r="G42" s="35">
        <v>0</v>
      </c>
      <c r="H42" s="35">
        <v>0</v>
      </c>
      <c r="I42" s="35">
        <v>0</v>
      </c>
      <c r="J42" s="35">
        <v>0</v>
      </c>
      <c r="K42" s="35">
        <v>0</v>
      </c>
      <c r="L42" s="35">
        <v>0</v>
      </c>
      <c r="M42" s="35">
        <v>0</v>
      </c>
      <c r="N42" s="35">
        <v>0</v>
      </c>
      <c r="O42" s="35">
        <v>0</v>
      </c>
      <c r="P42" s="35">
        <v>0</v>
      </c>
      <c r="Q42" s="176"/>
      <c r="R42" s="29">
        <f t="shared" si="0"/>
        <v>0</v>
      </c>
    </row>
    <row r="43" spans="2:18" s="132" customFormat="1" ht="20.100000000000001" customHeight="1">
      <c r="B43" s="43" t="s">
        <v>63</v>
      </c>
      <c r="C43" s="100">
        <v>0</v>
      </c>
      <c r="D43" s="100"/>
      <c r="E43" s="35">
        <v>0</v>
      </c>
      <c r="F43" s="35">
        <v>0</v>
      </c>
      <c r="G43" s="35">
        <v>0</v>
      </c>
      <c r="H43" s="35">
        <v>0</v>
      </c>
      <c r="I43" s="35">
        <v>0</v>
      </c>
      <c r="J43" s="35">
        <v>0</v>
      </c>
      <c r="K43" s="35">
        <v>0</v>
      </c>
      <c r="L43" s="35">
        <v>0</v>
      </c>
      <c r="M43" s="35">
        <v>0</v>
      </c>
      <c r="N43" s="35">
        <v>0</v>
      </c>
      <c r="O43" s="35">
        <v>0</v>
      </c>
      <c r="P43" s="35">
        <v>0</v>
      </c>
      <c r="Q43" s="176"/>
      <c r="R43" s="29">
        <f t="shared" si="0"/>
        <v>0</v>
      </c>
    </row>
    <row r="44" spans="2:18" s="132" customFormat="1" ht="20.100000000000001" customHeight="1">
      <c r="B44" s="43" t="s">
        <v>87</v>
      </c>
      <c r="C44" s="100">
        <v>0</v>
      </c>
      <c r="D44" s="100"/>
      <c r="E44" s="35">
        <v>0</v>
      </c>
      <c r="F44" s="35">
        <v>0</v>
      </c>
      <c r="G44" s="35">
        <v>0</v>
      </c>
      <c r="H44" s="35">
        <v>0</v>
      </c>
      <c r="I44" s="35">
        <v>0</v>
      </c>
      <c r="J44" s="35">
        <v>0</v>
      </c>
      <c r="K44" s="35">
        <v>0</v>
      </c>
      <c r="L44" s="35">
        <v>0</v>
      </c>
      <c r="M44" s="35">
        <v>0</v>
      </c>
      <c r="N44" s="35">
        <v>0</v>
      </c>
      <c r="O44" s="35">
        <v>0</v>
      </c>
      <c r="P44" s="35">
        <v>0</v>
      </c>
      <c r="Q44" s="176"/>
      <c r="R44" s="29">
        <f t="shared" si="0"/>
        <v>0</v>
      </c>
    </row>
    <row r="45" spans="2:18" s="132" customFormat="1" ht="20.100000000000001" customHeight="1" thickBot="1">
      <c r="B45" s="43" t="s">
        <v>32</v>
      </c>
      <c r="C45" s="100">
        <v>0.19</v>
      </c>
      <c r="D45" s="100"/>
      <c r="E45" s="35">
        <v>0</v>
      </c>
      <c r="F45" s="35">
        <v>0</v>
      </c>
      <c r="G45" s="35">
        <v>0</v>
      </c>
      <c r="H45" s="35">
        <v>0</v>
      </c>
      <c r="I45" s="35">
        <v>0</v>
      </c>
      <c r="J45" s="35">
        <v>0</v>
      </c>
      <c r="K45" s="35">
        <v>0</v>
      </c>
      <c r="L45" s="35">
        <v>0</v>
      </c>
      <c r="M45" s="35">
        <v>0</v>
      </c>
      <c r="N45" s="35">
        <v>0</v>
      </c>
      <c r="O45" s="35">
        <v>0</v>
      </c>
      <c r="P45" s="35">
        <v>0</v>
      </c>
      <c r="Q45" s="176"/>
      <c r="R45" s="29">
        <f t="shared" si="0"/>
        <v>0</v>
      </c>
    </row>
    <row r="46" spans="2:18" s="132" customFormat="1" ht="20.100000000000001" customHeight="1" thickTop="1">
      <c r="B46" s="30" t="s">
        <v>11</v>
      </c>
      <c r="C46" s="30"/>
      <c r="D46" s="30"/>
      <c r="E46" s="31">
        <f t="shared" ref="E46:P46" si="2">SUM(E13:E20)+SUM(E22:E26)+SUM(E28:E45)</f>
        <v>0</v>
      </c>
      <c r="F46" s="31">
        <f t="shared" si="2"/>
        <v>0</v>
      </c>
      <c r="G46" s="31">
        <f t="shared" si="2"/>
        <v>0</v>
      </c>
      <c r="H46" s="31">
        <f t="shared" si="2"/>
        <v>0</v>
      </c>
      <c r="I46" s="31">
        <f t="shared" si="2"/>
        <v>0</v>
      </c>
      <c r="J46" s="31">
        <f t="shared" si="2"/>
        <v>0</v>
      </c>
      <c r="K46" s="31">
        <f t="shared" si="2"/>
        <v>0</v>
      </c>
      <c r="L46" s="31">
        <f t="shared" si="2"/>
        <v>0</v>
      </c>
      <c r="M46" s="31">
        <f t="shared" si="2"/>
        <v>0</v>
      </c>
      <c r="N46" s="31">
        <f t="shared" si="2"/>
        <v>0</v>
      </c>
      <c r="O46" s="31">
        <f t="shared" si="2"/>
        <v>0</v>
      </c>
      <c r="P46" s="31">
        <f t="shared" si="2"/>
        <v>0</v>
      </c>
      <c r="Q46" s="36"/>
      <c r="R46" s="31">
        <f>SUM(R28:R45)</f>
        <v>0</v>
      </c>
    </row>
    <row r="47" spans="2:18" s="132" customFormat="1" ht="39.950000000000003" customHeight="1">
      <c r="B47" s="32"/>
      <c r="C47" s="32"/>
      <c r="D47" s="32"/>
      <c r="E47" s="29"/>
      <c r="F47" s="29"/>
      <c r="G47" s="29"/>
      <c r="H47" s="29"/>
      <c r="I47" s="29"/>
      <c r="J47" s="29"/>
      <c r="K47" s="29"/>
      <c r="L47" s="29"/>
      <c r="M47" s="29"/>
      <c r="N47" s="29"/>
      <c r="O47" s="29"/>
      <c r="P47" s="29"/>
      <c r="Q47" s="29"/>
      <c r="R47" s="29"/>
    </row>
    <row r="48" spans="2:18" s="132" customFormat="1" ht="30" customHeight="1">
      <c r="B48" s="1" t="s">
        <v>88</v>
      </c>
      <c r="C48" s="9"/>
      <c r="D48" s="9"/>
      <c r="E48" s="34"/>
      <c r="F48" s="34"/>
      <c r="G48" s="34"/>
      <c r="H48" s="34"/>
      <c r="I48" s="34"/>
      <c r="J48" s="34"/>
      <c r="K48" s="34"/>
      <c r="L48" s="34"/>
      <c r="M48" s="34"/>
      <c r="N48" s="34"/>
      <c r="O48" s="34"/>
      <c r="P48" s="34"/>
      <c r="Q48" s="37"/>
      <c r="R48" s="34"/>
    </row>
    <row r="49" spans="2:21" s="132" customFormat="1" ht="20.100000000000001" customHeight="1">
      <c r="B49" s="39" t="str">
        <f>IF(AND('1. Annahmen &amp; Einstellungen'!$C$18="Ja",'4. Monatsplanung - Jahr 1'!$R$7&lt;Berechnungsdaten!$C$9),"Einnahmen (brutto, inkl. Umsatzsteuer da Kleinunternehmer)","Einnahmen (netto, ohne Umsatzsteuer)")</f>
        <v>Einnahmen (netto, ohne Umsatzsteuer)</v>
      </c>
      <c r="C49" s="32"/>
      <c r="D49" s="32"/>
      <c r="E49" s="29">
        <f t="shared" ref="E49:P49" si="3">E7</f>
        <v>0</v>
      </c>
      <c r="F49" s="29">
        <f t="shared" si="3"/>
        <v>0</v>
      </c>
      <c r="G49" s="29">
        <f t="shared" si="3"/>
        <v>0</v>
      </c>
      <c r="H49" s="29">
        <f t="shared" si="3"/>
        <v>0</v>
      </c>
      <c r="I49" s="29">
        <f t="shared" si="3"/>
        <v>0</v>
      </c>
      <c r="J49" s="29">
        <f t="shared" si="3"/>
        <v>0</v>
      </c>
      <c r="K49" s="29">
        <f t="shared" si="3"/>
        <v>0</v>
      </c>
      <c r="L49" s="29">
        <f t="shared" si="3"/>
        <v>0</v>
      </c>
      <c r="M49" s="29">
        <f t="shared" si="3"/>
        <v>0</v>
      </c>
      <c r="N49" s="29">
        <f t="shared" si="3"/>
        <v>0</v>
      </c>
      <c r="O49" s="29">
        <f t="shared" si="3"/>
        <v>0</v>
      </c>
      <c r="P49" s="29">
        <f t="shared" si="3"/>
        <v>0</v>
      </c>
      <c r="Q49" s="29"/>
      <c r="R49" s="29">
        <f>SUM(E49:P49)</f>
        <v>0</v>
      </c>
      <c r="T49" s="177"/>
    </row>
    <row r="50" spans="2:21" s="132" customFormat="1" ht="20.100000000000001" customHeight="1" thickBot="1">
      <c r="B50" s="39" t="str">
        <f>IF(AND('1. Annahmen &amp; Einstellungen'!$C$18="Ja",'4. Monatsplanung - Jahr 1'!$R$7&lt;Berechnungsdaten!$C$9),"- Ausgaben (brutto, inkl. Vorsteuer / Umsatzsteuer da Kleinunternehmer)","- Ausgaben (netto, ohne Vorsteuer / Umsatzsteuer)")</f>
        <v>- Ausgaben (netto, ohne Vorsteuer / Umsatzsteuer)</v>
      </c>
      <c r="C50" s="32"/>
      <c r="D50" s="32"/>
      <c r="E50" s="29">
        <f>-E46-E59</f>
        <v>0</v>
      </c>
      <c r="F50" s="29">
        <f t="shared" ref="F50:P50" si="4">-F46-F59</f>
        <v>0</v>
      </c>
      <c r="G50" s="29">
        <f t="shared" si="4"/>
        <v>0</v>
      </c>
      <c r="H50" s="29">
        <f t="shared" si="4"/>
        <v>0</v>
      </c>
      <c r="I50" s="29">
        <f t="shared" si="4"/>
        <v>0</v>
      </c>
      <c r="J50" s="29">
        <f t="shared" si="4"/>
        <v>0</v>
      </c>
      <c r="K50" s="29">
        <f t="shared" si="4"/>
        <v>0</v>
      </c>
      <c r="L50" s="29">
        <f t="shared" si="4"/>
        <v>0</v>
      </c>
      <c r="M50" s="29">
        <f t="shared" si="4"/>
        <v>0</v>
      </c>
      <c r="N50" s="29">
        <f t="shared" si="4"/>
        <v>0</v>
      </c>
      <c r="O50" s="29">
        <f t="shared" si="4"/>
        <v>0</v>
      </c>
      <c r="P50" s="29">
        <f t="shared" si="4"/>
        <v>0</v>
      </c>
      <c r="Q50" s="29"/>
      <c r="R50" s="29">
        <f>SUM(E50:P50)</f>
        <v>0</v>
      </c>
      <c r="T50" s="177"/>
    </row>
    <row r="51" spans="2:21" s="132" customFormat="1" ht="20.100000000000001" customHeight="1" thickTop="1">
      <c r="B51" s="8" t="s">
        <v>12</v>
      </c>
      <c r="C51" s="8"/>
      <c r="D51" s="8"/>
      <c r="E51" s="61">
        <f>SUM(E49:E50)</f>
        <v>0</v>
      </c>
      <c r="F51" s="61">
        <f>SUM(F49:F50)</f>
        <v>0</v>
      </c>
      <c r="G51" s="61">
        <f t="shared" ref="G51:R51" si="5">SUM(G49:G50)</f>
        <v>0</v>
      </c>
      <c r="H51" s="61">
        <f t="shared" si="5"/>
        <v>0</v>
      </c>
      <c r="I51" s="61">
        <f t="shared" si="5"/>
        <v>0</v>
      </c>
      <c r="J51" s="61">
        <f t="shared" si="5"/>
        <v>0</v>
      </c>
      <c r="K51" s="61">
        <f t="shared" si="5"/>
        <v>0</v>
      </c>
      <c r="L51" s="61">
        <f t="shared" si="5"/>
        <v>0</v>
      </c>
      <c r="M51" s="61">
        <f t="shared" si="5"/>
        <v>0</v>
      </c>
      <c r="N51" s="61">
        <f t="shared" si="5"/>
        <v>0</v>
      </c>
      <c r="O51" s="61">
        <f t="shared" si="5"/>
        <v>0</v>
      </c>
      <c r="P51" s="61">
        <f t="shared" si="5"/>
        <v>0</v>
      </c>
      <c r="Q51" s="37"/>
      <c r="R51" s="61">
        <f t="shared" si="5"/>
        <v>0</v>
      </c>
      <c r="T51" s="177"/>
      <c r="U51" s="177"/>
    </row>
    <row r="52" spans="2:21" s="132" customFormat="1" ht="39.950000000000003" customHeight="1">
      <c r="B52" s="95" t="s">
        <v>221</v>
      </c>
      <c r="C52" s="95"/>
      <c r="D52" s="95"/>
      <c r="E52" s="97" t="s">
        <v>222</v>
      </c>
      <c r="F52" s="97"/>
      <c r="G52" s="97"/>
      <c r="H52" s="97"/>
      <c r="I52" s="97"/>
      <c r="J52" s="97"/>
      <c r="K52" s="97"/>
      <c r="L52" s="97"/>
      <c r="M52" s="97"/>
      <c r="N52" s="97"/>
      <c r="O52" s="97"/>
      <c r="P52" s="97"/>
      <c r="Q52" s="65"/>
      <c r="R52" s="65"/>
      <c r="T52" s="177"/>
      <c r="U52" s="177"/>
    </row>
    <row r="53" spans="2:21" s="132" customFormat="1" ht="30" customHeight="1">
      <c r="B53" s="1" t="s">
        <v>79</v>
      </c>
      <c r="C53" s="9"/>
      <c r="D53" s="9"/>
      <c r="E53" s="34"/>
      <c r="F53" s="34"/>
      <c r="G53" s="34"/>
      <c r="H53" s="34"/>
      <c r="I53" s="34"/>
      <c r="J53" s="34"/>
      <c r="K53" s="34"/>
      <c r="L53" s="34"/>
      <c r="M53" s="34"/>
      <c r="N53" s="34"/>
      <c r="O53" s="34"/>
      <c r="P53" s="34"/>
      <c r="Q53" s="37"/>
      <c r="R53" s="34"/>
      <c r="T53" s="177"/>
      <c r="U53" s="177"/>
    </row>
    <row r="54" spans="2:21" s="132" customFormat="1" ht="20.100000000000001" customHeight="1">
      <c r="B54" s="26" t="s">
        <v>39</v>
      </c>
      <c r="C54" s="3"/>
      <c r="D54" s="3"/>
      <c r="E54" s="176"/>
      <c r="F54" s="176"/>
      <c r="G54" s="176"/>
      <c r="H54" s="176"/>
      <c r="I54" s="176"/>
      <c r="J54" s="176"/>
      <c r="K54" s="176"/>
      <c r="L54" s="176"/>
      <c r="M54" s="176"/>
      <c r="N54" s="176"/>
      <c r="O54" s="176"/>
      <c r="P54" s="176"/>
      <c r="Q54" s="176"/>
      <c r="R54" s="178"/>
      <c r="T54" s="177"/>
      <c r="U54" s="177"/>
    </row>
    <row r="55" spans="2:21" s="132" customFormat="1" ht="20.100000000000001" customHeight="1">
      <c r="B55" s="25" t="s">
        <v>38</v>
      </c>
      <c r="C55" s="3"/>
      <c r="D55" s="3"/>
      <c r="E55" s="35">
        <v>0</v>
      </c>
      <c r="F55" s="176"/>
      <c r="G55" s="176"/>
      <c r="H55" s="176"/>
      <c r="I55" s="176"/>
      <c r="J55" s="176"/>
      <c r="K55" s="176"/>
      <c r="L55" s="176"/>
      <c r="M55" s="176"/>
      <c r="N55" s="176"/>
      <c r="O55" s="176"/>
      <c r="P55" s="176"/>
      <c r="Q55" s="176"/>
      <c r="R55" s="29">
        <f t="shared" ref="R55:R59" si="6">SUM(E55:P55)</f>
        <v>0</v>
      </c>
      <c r="T55" s="177"/>
      <c r="U55" s="177"/>
    </row>
    <row r="56" spans="2:21" s="132" customFormat="1" ht="20.100000000000001" customHeight="1">
      <c r="B56" s="25" t="s">
        <v>85</v>
      </c>
      <c r="C56" s="3"/>
      <c r="D56" s="3"/>
      <c r="E56" s="35">
        <v>0</v>
      </c>
      <c r="F56" s="176"/>
      <c r="G56" s="176"/>
      <c r="H56" s="176"/>
      <c r="I56" s="176"/>
      <c r="J56" s="176"/>
      <c r="K56" s="176"/>
      <c r="L56" s="176"/>
      <c r="M56" s="176"/>
      <c r="N56" s="176"/>
      <c r="O56" s="176"/>
      <c r="P56" s="176"/>
      <c r="Q56" s="176"/>
      <c r="R56" s="29">
        <f t="shared" si="6"/>
        <v>0</v>
      </c>
      <c r="T56" s="177"/>
      <c r="U56" s="177"/>
    </row>
    <row r="57" spans="2:21" s="132" customFormat="1" ht="20.100000000000001" customHeight="1">
      <c r="B57" s="18" t="s">
        <v>217</v>
      </c>
      <c r="C57" s="3"/>
      <c r="D57" s="3"/>
      <c r="E57" s="29">
        <f>E51</f>
        <v>0</v>
      </c>
      <c r="F57" s="29">
        <f t="shared" ref="F57:P57" si="7">F51</f>
        <v>0</v>
      </c>
      <c r="G57" s="29">
        <f t="shared" si="7"/>
        <v>0</v>
      </c>
      <c r="H57" s="29">
        <f t="shared" si="7"/>
        <v>0</v>
      </c>
      <c r="I57" s="29">
        <f t="shared" si="7"/>
        <v>0</v>
      </c>
      <c r="J57" s="29">
        <f t="shared" si="7"/>
        <v>0</v>
      </c>
      <c r="K57" s="29">
        <f t="shared" si="7"/>
        <v>0</v>
      </c>
      <c r="L57" s="29">
        <f t="shared" si="7"/>
        <v>0</v>
      </c>
      <c r="M57" s="29">
        <f t="shared" si="7"/>
        <v>0</v>
      </c>
      <c r="N57" s="29">
        <f t="shared" si="7"/>
        <v>0</v>
      </c>
      <c r="O57" s="29">
        <f t="shared" si="7"/>
        <v>0</v>
      </c>
      <c r="P57" s="29">
        <f t="shared" si="7"/>
        <v>0</v>
      </c>
      <c r="Q57" s="176"/>
      <c r="R57" s="29">
        <f t="shared" si="6"/>
        <v>0</v>
      </c>
      <c r="T57" s="177"/>
      <c r="U57" s="177"/>
    </row>
    <row r="58" spans="2:21" s="132" customFormat="1" ht="20.100000000000001" customHeight="1">
      <c r="B58" s="39" t="s">
        <v>76</v>
      </c>
      <c r="C58" s="3"/>
      <c r="D58" s="3"/>
      <c r="E58" s="29">
        <f t="shared" ref="E58:P58" si="8">E8</f>
        <v>0</v>
      </c>
      <c r="F58" s="29">
        <f t="shared" si="8"/>
        <v>0</v>
      </c>
      <c r="G58" s="29">
        <f t="shared" si="8"/>
        <v>0</v>
      </c>
      <c r="H58" s="29">
        <f t="shared" si="8"/>
        <v>0</v>
      </c>
      <c r="I58" s="29">
        <f t="shared" si="8"/>
        <v>0</v>
      </c>
      <c r="J58" s="29">
        <f t="shared" si="8"/>
        <v>0</v>
      </c>
      <c r="K58" s="29">
        <f t="shared" si="8"/>
        <v>0</v>
      </c>
      <c r="L58" s="29">
        <f t="shared" si="8"/>
        <v>0</v>
      </c>
      <c r="M58" s="29">
        <f t="shared" si="8"/>
        <v>0</v>
      </c>
      <c r="N58" s="29">
        <f t="shared" si="8"/>
        <v>0</v>
      </c>
      <c r="O58" s="29">
        <f t="shared" si="8"/>
        <v>0</v>
      </c>
      <c r="P58" s="29">
        <f t="shared" si="8"/>
        <v>0</v>
      </c>
      <c r="Q58" s="176"/>
      <c r="R58" s="29">
        <f t="shared" si="6"/>
        <v>0</v>
      </c>
      <c r="T58" s="177"/>
      <c r="U58" s="177"/>
    </row>
    <row r="59" spans="2:21" s="132" customFormat="1" ht="20.100000000000001" customHeight="1">
      <c r="B59" s="39" t="s">
        <v>75</v>
      </c>
      <c r="C59" s="3"/>
      <c r="D59" s="3"/>
      <c r="E59" s="29" cm="1">
        <f t="array" ref="E59">-IF(AND('1. Annahmen &amp; Einstellungen'!$C$18="Ja",E7&lt;Berechnungsdaten!$C$9),0,SUMPRODUCT(($C$13:$C$45&gt;0)*E13:E45*$C$13:$C$45/(1+$C$13:$C$45)))</f>
        <v>0</v>
      </c>
      <c r="F59" s="29" cm="1">
        <f t="array" ref="F59">-IF(AND('1. Annahmen &amp; Einstellungen'!$C$18="Ja",SUM(E7:F7)&lt;Berechnungsdaten!$C$9),0,SUMPRODUCT(($C$13:$C$45&gt;0)*F13:F45*$C$13:$C$45/(1+$C$13:$C$45)))</f>
        <v>0</v>
      </c>
      <c r="G59" s="29" cm="1">
        <f t="array" ref="G59">-IF(AND('1. Annahmen &amp; Einstellungen'!$C$18="Ja",SUM(E7:G7)&lt;Berechnungsdaten!$C$9),0,SUMPRODUCT(($C$13:$C$45&gt;0)*G13:G45*$C$13:$C$45/(1+$C$13:$C$45)))</f>
        <v>0</v>
      </c>
      <c r="H59" s="29" cm="1">
        <f t="array" ref="H59">-IF(AND('1. Annahmen &amp; Einstellungen'!$C$18="Ja",SUM(E7:H7)&lt;Berechnungsdaten!$C$9),0,SUMPRODUCT(($C$13:$C$45&gt;0)*H13:H45*$C$13:$C$45/(1+$C$13:$C$45)))</f>
        <v>0</v>
      </c>
      <c r="I59" s="29" cm="1">
        <f t="array" ref="I59">-IF(AND('1. Annahmen &amp; Einstellungen'!$C$18="Ja",SUM(E7:I7)&lt;Berechnungsdaten!$C$9),0,SUMPRODUCT(($C$13:$C$45&gt;0)*I13:I45*$C$13:$C$45/(1+$C$13:$C$45)))</f>
        <v>0</v>
      </c>
      <c r="J59" s="29" cm="1">
        <f t="array" ref="J59">-IF(AND('1. Annahmen &amp; Einstellungen'!$C$18="Ja",SUM(E7:J7)&lt;Berechnungsdaten!$C$9),0,SUMPRODUCT(($C$13:$C$45&gt;0)*J13:J45*$C$13:$C$45/(1+$C$13:$C$45)))</f>
        <v>0</v>
      </c>
      <c r="K59" s="29" cm="1">
        <f t="array" ref="K59">-IF(AND('1. Annahmen &amp; Einstellungen'!$C$18="Ja",SUM(D7:K7)&lt;Berechnungsdaten!$C$9),0,SUMPRODUCT(($C$13:$C$45&gt;0)*K13:K45*$C$13:$C$45/(1+$C$13:$C$45)))</f>
        <v>0</v>
      </c>
      <c r="L59" s="29" cm="1">
        <f t="array" ref="L59">-IF(AND('1. Annahmen &amp; Einstellungen'!$C$18="Ja",SUM(D7:L7)&lt;Berechnungsdaten!$C$9),0,SUMPRODUCT(($C$13:$C$45&gt;0)*L13:L45*$C$13:$C$45/(1+$C$13:$C$45)))</f>
        <v>0</v>
      </c>
      <c r="M59" s="29" cm="1">
        <f t="array" ref="M59">-IF(AND('1. Annahmen &amp; Einstellungen'!$C$18="Ja",SUM(E7:M7)&lt;Berechnungsdaten!$C$9),0,SUMPRODUCT(($C$13:$C$45&gt;0)*M13:M45*$C$13:$C$45/(1+$C$13:$C$45)))</f>
        <v>0</v>
      </c>
      <c r="N59" s="29" cm="1">
        <f t="array" ref="N59">-IF(AND('1. Annahmen &amp; Einstellungen'!$C$18="Ja",SUM(E7:N7)&lt;Berechnungsdaten!$C$9),0,SUMPRODUCT(($C$13:$C$45&gt;0)*N13:N45*$C$13:$C$45/(1+$C$13:$C$45)))</f>
        <v>0</v>
      </c>
      <c r="O59" s="29" cm="1">
        <f t="array" ref="O59">-IF(AND('1. Annahmen &amp; Einstellungen'!$C$18="Ja",SUM(E7:O7)&lt;Berechnungsdaten!$C$9),0,SUMPRODUCT(($C$13:$C$45&gt;0)*O13:O45*$C$13:$C$45/(1+$C$13:$C$45)))</f>
        <v>0</v>
      </c>
      <c r="P59" s="29" cm="1">
        <f t="array" ref="P59">-IF(AND('1. Annahmen &amp; Einstellungen'!$C$18="Ja",SUM(D7:P7)&lt;Berechnungsdaten!$C$9),0,SUMPRODUCT(($C$13:$C$45&gt;0)*P13:P45*$C$13:$C$45/(1+$C$13:$C$45)))</f>
        <v>0</v>
      </c>
      <c r="Q59" s="176"/>
      <c r="R59" s="29">
        <f t="shared" si="6"/>
        <v>0</v>
      </c>
      <c r="T59" s="177"/>
      <c r="U59" s="177"/>
    </row>
    <row r="60" spans="2:21" s="132" customFormat="1" ht="20.100000000000001" customHeight="1">
      <c r="B60" s="39" t="s">
        <v>216</v>
      </c>
      <c r="C60" s="3"/>
      <c r="D60" s="3"/>
      <c r="E60" s="29">
        <f>-E58-E59</f>
        <v>0</v>
      </c>
      <c r="F60" s="29">
        <f t="shared" ref="F60:P60" si="9">-F58-F59</f>
        <v>0</v>
      </c>
      <c r="G60" s="29">
        <f t="shared" si="9"/>
        <v>0</v>
      </c>
      <c r="H60" s="29">
        <f t="shared" si="9"/>
        <v>0</v>
      </c>
      <c r="I60" s="29">
        <f t="shared" si="9"/>
        <v>0</v>
      </c>
      <c r="J60" s="29">
        <f t="shared" si="9"/>
        <v>0</v>
      </c>
      <c r="K60" s="29">
        <f t="shared" si="9"/>
        <v>0</v>
      </c>
      <c r="L60" s="29">
        <f t="shared" si="9"/>
        <v>0</v>
      </c>
      <c r="M60" s="29">
        <f t="shared" si="9"/>
        <v>0</v>
      </c>
      <c r="N60" s="29">
        <f t="shared" si="9"/>
        <v>0</v>
      </c>
      <c r="O60" s="29">
        <f t="shared" si="9"/>
        <v>0</v>
      </c>
      <c r="P60" s="29">
        <f t="shared" si="9"/>
        <v>0</v>
      </c>
      <c r="Q60" s="176"/>
      <c r="R60" s="29">
        <f>SUM(E60:P60)</f>
        <v>0</v>
      </c>
      <c r="T60" s="177"/>
      <c r="U60" s="177"/>
    </row>
    <row r="61" spans="2:21" s="132" customFormat="1" ht="20.100000000000001" customHeight="1">
      <c r="B61" s="40" t="str">
        <f>IF('1. Annahmen &amp; Einstellungen'!C12="Gewerbliche Tätigkeit","- Gewerbesteuer (Freibetrag 24.500 € berücksichtigt)","- Gewerbesteuer (entfällt da freiberufliche Tätigkeit)")</f>
        <v>- Gewerbesteuer (Freibetrag 24.500 € berücksichtigt)</v>
      </c>
      <c r="C61" s="3"/>
      <c r="D61" s="3"/>
      <c r="E61" s="176"/>
      <c r="F61" s="176"/>
      <c r="G61" s="176"/>
      <c r="H61" s="176"/>
      <c r="I61" s="176"/>
      <c r="J61" s="176"/>
      <c r="K61" s="176"/>
      <c r="L61" s="176"/>
      <c r="M61" s="176"/>
      <c r="N61" s="176"/>
      <c r="O61" s="176"/>
      <c r="P61" s="29">
        <f>-IF(AND(R51&gt;Berechnungsdaten!$C$4,'1. Annahmen &amp; Einstellungen'!C12="Gewerbliche Tätigkeit"),(R51-Berechnungsdaten!$C$4)*0.035*'1. Annahmen &amp; Einstellungen'!$C$23,0)</f>
        <v>0</v>
      </c>
      <c r="Q61" s="176"/>
      <c r="R61" s="29">
        <f>SUM(E61:P61)</f>
        <v>0</v>
      </c>
      <c r="T61" s="177"/>
      <c r="U61" s="177"/>
    </row>
    <row r="62" spans="2:21" s="132" customFormat="1" ht="20.100000000000001" customHeight="1">
      <c r="B62" s="39" t="s">
        <v>86</v>
      </c>
      <c r="C62" s="3"/>
      <c r="D62" s="3"/>
      <c r="E62" s="35">
        <v>0</v>
      </c>
      <c r="F62" s="35">
        <v>0</v>
      </c>
      <c r="G62" s="35">
        <v>0</v>
      </c>
      <c r="H62" s="35">
        <v>0</v>
      </c>
      <c r="I62" s="35">
        <v>0</v>
      </c>
      <c r="J62" s="35">
        <v>0</v>
      </c>
      <c r="K62" s="35">
        <v>0</v>
      </c>
      <c r="L62" s="35">
        <v>0</v>
      </c>
      <c r="M62" s="35">
        <v>0</v>
      </c>
      <c r="N62" s="35">
        <v>0</v>
      </c>
      <c r="O62" s="35">
        <v>0</v>
      </c>
      <c r="P62" s="35">
        <v>0</v>
      </c>
      <c r="Q62" s="176"/>
      <c r="R62" s="29">
        <f t="shared" ref="R62:R63" si="10">SUM(E62:P62)</f>
        <v>0</v>
      </c>
      <c r="T62" s="177"/>
      <c r="U62" s="177"/>
    </row>
    <row r="63" spans="2:21" s="132" customFormat="1" ht="20.100000000000001" customHeight="1" thickBot="1">
      <c r="B63" s="39" t="s">
        <v>80</v>
      </c>
      <c r="C63" s="3"/>
      <c r="D63" s="3"/>
      <c r="E63" s="35">
        <v>0</v>
      </c>
      <c r="F63" s="35">
        <v>0</v>
      </c>
      <c r="G63" s="35">
        <v>0</v>
      </c>
      <c r="H63" s="35">
        <v>0</v>
      </c>
      <c r="I63" s="35">
        <v>0</v>
      </c>
      <c r="J63" s="35">
        <v>0</v>
      </c>
      <c r="K63" s="35">
        <v>0</v>
      </c>
      <c r="L63" s="35">
        <v>0</v>
      </c>
      <c r="M63" s="35">
        <v>0</v>
      </c>
      <c r="N63" s="35">
        <v>0</v>
      </c>
      <c r="O63" s="35">
        <v>0</v>
      </c>
      <c r="P63" s="35">
        <v>0</v>
      </c>
      <c r="Q63" s="176"/>
      <c r="R63" s="29">
        <f t="shared" si="10"/>
        <v>0</v>
      </c>
      <c r="T63" s="177"/>
      <c r="U63" s="177"/>
    </row>
    <row r="64" spans="2:21" s="132" customFormat="1" ht="20.100000000000001" customHeight="1" thickTop="1">
      <c r="B64" s="30" t="s">
        <v>93</v>
      </c>
      <c r="C64" s="30"/>
      <c r="D64" s="30"/>
      <c r="E64" s="49">
        <f>SUM(E55:E61)+IF(E62&gt;0,-E62,E62)+IF(E63&gt;0,-E63,E63)</f>
        <v>0</v>
      </c>
      <c r="F64" s="49">
        <f>E64+SUM(F55:F61)+IF(F62&gt;0,-F62,F62)+IF(F63&gt;0,-F63,F63)</f>
        <v>0</v>
      </c>
      <c r="G64" s="49">
        <f t="shared" ref="G64:P64" si="11">F64+SUM(G55:G61)+IF(G62&gt;0,-G62,G62)+IF(G63&gt;0,-G63,G63)</f>
        <v>0</v>
      </c>
      <c r="H64" s="49">
        <f t="shared" si="11"/>
        <v>0</v>
      </c>
      <c r="I64" s="49">
        <f t="shared" si="11"/>
        <v>0</v>
      </c>
      <c r="J64" s="49">
        <f t="shared" si="11"/>
        <v>0</v>
      </c>
      <c r="K64" s="49">
        <f t="shared" si="11"/>
        <v>0</v>
      </c>
      <c r="L64" s="49">
        <f t="shared" si="11"/>
        <v>0</v>
      </c>
      <c r="M64" s="49">
        <f t="shared" si="11"/>
        <v>0</v>
      </c>
      <c r="N64" s="49">
        <f t="shared" si="11"/>
        <v>0</v>
      </c>
      <c r="O64" s="49">
        <f t="shared" si="11"/>
        <v>0</v>
      </c>
      <c r="P64" s="49">
        <f t="shared" si="11"/>
        <v>0</v>
      </c>
      <c r="Q64" s="33"/>
      <c r="R64" s="49">
        <f>SUM(R55:R60)+IF(R62&gt;0,-R62,R62)+IF(R63&gt;0,-R63,R63)+R61</f>
        <v>0</v>
      </c>
      <c r="T64" s="177"/>
      <c r="U64" s="177"/>
    </row>
    <row r="65" spans="2:21" s="132" customFormat="1" ht="78.75" customHeight="1">
      <c r="B65" s="95" t="s">
        <v>221</v>
      </c>
      <c r="C65" s="95"/>
      <c r="D65" s="95"/>
      <c r="E65" s="96" t="str">
        <f>_xlfn.LET(
    _xlpm.KontostandKleinerNull,MIN(E64:P64)&lt;0,
    _xlpm.Monat2,AND((-F70-F69-F68)&lt;F64,OR((-G70-G69-G68)&lt;G64,(-H70-H69-H68)&lt;H64)),
    _xlpm.Monat3,AND((-G70-G69-G68)&lt;G64,OR((-F70-F69-F68)&lt;F64,(-H70-H69-H68)&lt;H64)),
    _xlpm.Monat4,AND((-H70-H69-H68)&lt;H64,OR((-F70-F69-F68)&lt;F64,(-G70-G69-G68)&lt;G64)),
    _xlpm.MonatZuGroß,OR(_xlpm.Monat2,_xlpm.Monat3,_xlpm.Monat4),
    _xlpm.KleinerNull,_xlfn._LONGTEXT("Hinweis zum Kontostand (kummuliert)
Für ein tragfähiges Vorhaben ist es notwendig, dass die betriebliche Liquidität durchgehend positiv ist. Andernfalls liegt eine Zahlungsunfähigkeit vor und sie sind insolvent. Das Vorhaben ist damit nicht tragfähig. Fol","glich ist auch eine Bewilligung des Antrags auf Gründungszuschuss ausgeschlossen."),
    _xlpm.Monat,_xlfn._LONGTEXT("Hinweis zum Kontostand (kummuliert)
Es ist darauf zu achten, dass der verfügbare Kontostand in den Monaten 2 bis 4 nicht ausreicht, um Ihre Lebenshaltungskosten durch höhere Privatentnahmen vollständig zu decken. In diesem Fall ist der Gründungszuschuss n","icht erforderlich. Es ist damit zu rechnen, dass Ihr Antrag abgelehnt wird, da Sie bereits aus Ihrer Unternehmung heraus in der Lage wären, Ihren Lebensunterhalt vollständig zu bestreiten. Reduzieren Sie daher entweder Ihre prognostizierten Einnahmen oder"," das eingesetzte Kapital, oder erhöhen Sie Ihre geplanten Betriebsausgaben."),
    _xlpm.KleinerNullMonat,_xlfn._LONGTEXT("Hinweis zum Kontostand (kummuliert)
Für ein tragfähiges Vorhaben ist es notwendig, dass die betriebliche Liquidität durchgehend positiv ist. Andernfalls liegt eine Zahlungsunfähigkeit vor und das Vorhaben ist nicht tragfähig. Eine Bewilligung des Antrags ","auf Gründungszuschuss wäre in diesem Fall ausgeschlossen. Zusätzlich ist darauf zu achten, dass der verfügbare Kontostand in den Monaten 2 bis 4 nicht ausreicht, um Ihre Lebenshaltungskosten durch höhere Privatentnahmen vollständig zu decken. Andernfalls ","wäre der Gründungszuschuss nicht erforderlich. Es ist damit zu rechnen, dass Ihr Antrag abgelehnt wird, wenn Sie bereits aus Ihrer Unternehmung heraus in der Lage wären, Ihren Lebensunterhalt vollständig zu bestreiten. Reduzieren Sie daher entweder Ihre p","rognostizierten Einnahmen oder das eingesetzte Kapital, oder erhöhen Sie Ihre geplanten Betriebsausgaben. Gleichzeitig muss sichergestellt bleiben, dass der kumulierte Kontostand zu keinem Zeitpunkt negativ wird."),
    IF(
        AND(_xlpm.KontostandKleinerNull,_xlpm.MonatZuGroß),
        _xlpm.KleinerNullMonat,
        IF(
            _xlpm.KontostandKleinerNull,
            _xlpm.KleinerNull,
            IF(_xlpm.MonatZuGroß,_xlpm.Monat,"")
        )
    )
)</f>
        <v/>
      </c>
      <c r="F65" s="96"/>
      <c r="G65" s="96"/>
      <c r="H65" s="96"/>
      <c r="I65" s="96"/>
      <c r="J65" s="96"/>
      <c r="K65" s="96"/>
      <c r="L65" s="96"/>
      <c r="M65" s="96"/>
      <c r="N65" s="96"/>
      <c r="O65" s="96"/>
      <c r="P65" s="96"/>
      <c r="Q65" s="36"/>
      <c r="R65" s="36"/>
      <c r="T65" s="177"/>
      <c r="U65" s="177"/>
    </row>
    <row r="66" spans="2:21" s="132" customFormat="1" ht="30" customHeight="1">
      <c r="B66" s="1" t="s">
        <v>77</v>
      </c>
      <c r="C66" s="9"/>
      <c r="D66" s="9"/>
      <c r="E66" s="34"/>
      <c r="F66" s="34"/>
      <c r="G66" s="34"/>
      <c r="H66" s="34"/>
      <c r="I66" s="34"/>
      <c r="J66" s="34"/>
      <c r="K66" s="34"/>
      <c r="L66" s="34"/>
      <c r="M66" s="34"/>
      <c r="N66" s="34"/>
      <c r="O66" s="34"/>
      <c r="P66" s="34"/>
      <c r="Q66" s="37"/>
      <c r="R66" s="34"/>
      <c r="T66" s="177"/>
      <c r="U66" s="177"/>
    </row>
    <row r="67" spans="2:21" s="132" customFormat="1" ht="20.100000000000001" customHeight="1">
      <c r="B67" s="11" t="s">
        <v>81</v>
      </c>
      <c r="C67" s="3"/>
      <c r="D67" s="3"/>
      <c r="E67" s="35">
        <v>0</v>
      </c>
      <c r="F67" s="37"/>
      <c r="G67" s="37"/>
      <c r="H67" s="37"/>
      <c r="I67" s="37"/>
      <c r="J67" s="37"/>
      <c r="K67" s="37"/>
      <c r="L67" s="37"/>
      <c r="M67" s="37"/>
      <c r="N67" s="37"/>
      <c r="O67" s="37"/>
      <c r="P67" s="37"/>
      <c r="Q67" s="37"/>
      <c r="R67" s="29">
        <f t="shared" ref="R67:R71" si="12">SUM(D67:P67)</f>
        <v>0</v>
      </c>
      <c r="T67" s="177"/>
      <c r="U67" s="177"/>
    </row>
    <row r="68" spans="2:21" s="132" customFormat="1" ht="20.100000000000001" customHeight="1">
      <c r="B68" s="39" t="s">
        <v>82</v>
      </c>
      <c r="C68" s="12"/>
      <c r="D68" s="12"/>
      <c r="E68" s="29">
        <f>IF(E63&gt;0,E63,-E63)</f>
        <v>0</v>
      </c>
      <c r="F68" s="29">
        <f>IF(F63&gt;0,F63,-F63)</f>
        <v>0</v>
      </c>
      <c r="G68" s="29">
        <f>IF(G63&gt;0,G63,-G63)</f>
        <v>0</v>
      </c>
      <c r="H68" s="29">
        <f>IF(H63&gt;0,H63,-H63)</f>
        <v>0</v>
      </c>
      <c r="I68" s="29">
        <f>IF(I63&gt;0,I63,-I63)</f>
        <v>0</v>
      </c>
      <c r="J68" s="29">
        <f>IF(J63&gt;0,J63,-J63)</f>
        <v>0</v>
      </c>
      <c r="K68" s="29">
        <f>IF(K63&gt;0,K63,-K63)</f>
        <v>0</v>
      </c>
      <c r="L68" s="29">
        <f>IF(L63&gt;0,L63,-L63)</f>
        <v>0</v>
      </c>
      <c r="M68" s="29">
        <f>IF(M63&gt;0,M63,-M63)</f>
        <v>0</v>
      </c>
      <c r="N68" s="29">
        <f>IF(N63&gt;0,N63,-N63)</f>
        <v>0</v>
      </c>
      <c r="O68" s="29">
        <f>IF(O63&gt;0,O63,-O63)</f>
        <v>0</v>
      </c>
      <c r="P68" s="29">
        <f>IF(P63&gt;0,P63,-P63)</f>
        <v>0</v>
      </c>
      <c r="Q68" s="29"/>
      <c r="R68" s="29">
        <f t="shared" si="12"/>
        <v>0</v>
      </c>
      <c r="T68" s="177"/>
      <c r="U68" s="177"/>
    </row>
    <row r="69" spans="2:21" s="132" customFormat="1" ht="20.100000000000001" customHeight="1">
      <c r="B69" s="39" t="s">
        <v>46</v>
      </c>
      <c r="C69" s="3"/>
      <c r="D69" s="3"/>
      <c r="E69" s="29">
        <f>'2. Persönliche Finanzen'!$H$10</f>
        <v>0</v>
      </c>
      <c r="F69" s="29">
        <f>'2. Persönliche Finanzen'!$H$10</f>
        <v>0</v>
      </c>
      <c r="G69" s="29">
        <f>'2. Persönliche Finanzen'!$H$10</f>
        <v>0</v>
      </c>
      <c r="H69" s="29">
        <f>'2. Persönliche Finanzen'!$H$10</f>
        <v>0</v>
      </c>
      <c r="I69" s="29">
        <f>'2. Persönliche Finanzen'!$H$10</f>
        <v>0</v>
      </c>
      <c r="J69" s="29">
        <f>'2. Persönliche Finanzen'!$H$10</f>
        <v>0</v>
      </c>
      <c r="K69" s="29">
        <f>'2. Persönliche Finanzen'!$H$10</f>
        <v>0</v>
      </c>
      <c r="L69" s="29">
        <f>'2. Persönliche Finanzen'!$H$10</f>
        <v>0</v>
      </c>
      <c r="M69" s="29">
        <f>'2. Persönliche Finanzen'!$H$10</f>
        <v>0</v>
      </c>
      <c r="N69" s="29">
        <f>'2. Persönliche Finanzen'!$H$10</f>
        <v>0</v>
      </c>
      <c r="O69" s="29">
        <f>'2. Persönliche Finanzen'!$H$10</f>
        <v>0</v>
      </c>
      <c r="P69" s="29">
        <f>'2. Persönliche Finanzen'!$H$10</f>
        <v>0</v>
      </c>
      <c r="Q69" s="29"/>
      <c r="R69" s="29">
        <f t="shared" si="12"/>
        <v>0</v>
      </c>
      <c r="T69" s="177"/>
      <c r="U69" s="177"/>
    </row>
    <row r="70" spans="2:21" s="132" customFormat="1" ht="20.100000000000001" customHeight="1">
      <c r="B70" s="39" t="s">
        <v>45</v>
      </c>
      <c r="C70" s="3"/>
      <c r="D70" s="3"/>
      <c r="E70" s="29">
        <f>-'2. Persönliche Finanzen'!$C$18</f>
        <v>0</v>
      </c>
      <c r="F70" s="29">
        <f>-'2. Persönliche Finanzen'!$C$18</f>
        <v>0</v>
      </c>
      <c r="G70" s="29">
        <f>-'2. Persönliche Finanzen'!$C$18</f>
        <v>0</v>
      </c>
      <c r="H70" s="29">
        <f>-'2. Persönliche Finanzen'!$C$18</f>
        <v>0</v>
      </c>
      <c r="I70" s="29">
        <f>-'2. Persönliche Finanzen'!$C$18</f>
        <v>0</v>
      </c>
      <c r="J70" s="29">
        <f>-'2. Persönliche Finanzen'!$C$18</f>
        <v>0</v>
      </c>
      <c r="K70" s="29">
        <f>-'2. Persönliche Finanzen'!$C$18</f>
        <v>0</v>
      </c>
      <c r="L70" s="29">
        <f>-'2. Persönliche Finanzen'!$C$18</f>
        <v>0</v>
      </c>
      <c r="M70" s="29">
        <f>-'2. Persönliche Finanzen'!$C$18</f>
        <v>0</v>
      </c>
      <c r="N70" s="29">
        <f>-'2. Persönliche Finanzen'!$C$18</f>
        <v>0</v>
      </c>
      <c r="O70" s="29">
        <f>-'2. Persönliche Finanzen'!$C$18</f>
        <v>0</v>
      </c>
      <c r="P70" s="29">
        <f>-'2. Persönliche Finanzen'!$C$18</f>
        <v>0</v>
      </c>
      <c r="Q70" s="29"/>
      <c r="R70" s="29">
        <f t="shared" si="12"/>
        <v>0</v>
      </c>
      <c r="T70" s="177"/>
      <c r="U70" s="177"/>
    </row>
    <row r="71" spans="2:21" s="132" customFormat="1" ht="20.100000000000001" customHeight="1" thickBot="1">
      <c r="B71" s="39" t="s">
        <v>209</v>
      </c>
      <c r="C71" s="3"/>
      <c r="D71" s="3"/>
      <c r="E71" s="29"/>
      <c r="F71" s="29"/>
      <c r="G71" s="29"/>
      <c r="H71" s="29"/>
      <c r="I71" s="29"/>
      <c r="J71" s="29"/>
      <c r="K71" s="29"/>
      <c r="L71" s="29"/>
      <c r="M71" s="29"/>
      <c r="N71" s="29"/>
      <c r="O71" s="29"/>
      <c r="P71" s="29">
        <f>_xlfn.LET(
    _xlpm.Gewinn,$R$51,
    _xlpm.EStFB,Berechnungsdaten!$C$5,
    _xlpm.GewStFB,Berechnungsdaten!$C$4,
    _xlpm.Hebesatz,'1. Annahmen &amp; Einstellungen'!$C$23,
    _xlpm.Taetigkeit,'1. Annahmen &amp; Einstellungen'!$C$12,
    _xlpm.Satz,Berechnungsdaten!$C$6,
    _xlpm.Gewerblich,_xlpm.Taetigkeit="Gewerbliche Tätigkeit",
    _xlpm.GewStBasis,IF(AND(_xlpm.Gewerblich,_xlpm.Gewinn&gt;_xlpm.GewStFB),_xlpm.Gewinn-_xlpm.GewStFB,0),
    _xlpm.GewSt,_xlpm.GewStBasis*0.035*_xlpm.Hebesatz,
    _xlpm.MaxAnrechnung,_xlpm.GewStBasis*0.035*4,
    _xlpm.Anrechnung,MIN(_xlpm.GewSt,_xlpm.MaxAnrechnung),
    -IF(_xlpm.Gewinn&gt;_xlpm.EStFB,(_xlpm.Gewinn-_xlpm.EStFB-_xlpm.Anrechnung)*_xlpm.Satz,0)
)</f>
        <v>0</v>
      </c>
      <c r="Q71" s="29"/>
      <c r="R71" s="29">
        <f t="shared" si="12"/>
        <v>0</v>
      </c>
      <c r="T71" s="177"/>
      <c r="U71" s="177"/>
    </row>
    <row r="72" spans="2:21" s="132" customFormat="1" ht="20.100000000000001" customHeight="1" thickTop="1">
      <c r="B72" s="8" t="s">
        <v>64</v>
      </c>
      <c r="C72" s="30"/>
      <c r="D72" s="30"/>
      <c r="E72" s="49">
        <f>SUM(E67:E71)</f>
        <v>0</v>
      </c>
      <c r="F72" s="49">
        <f>E72+SUM(F67:F71)</f>
        <v>0</v>
      </c>
      <c r="G72" s="49">
        <f t="shared" ref="G72:P72" si="13">F72+SUM(G67:G71)</f>
        <v>0</v>
      </c>
      <c r="H72" s="49">
        <f t="shared" si="13"/>
        <v>0</v>
      </c>
      <c r="I72" s="49">
        <f t="shared" si="13"/>
        <v>0</v>
      </c>
      <c r="J72" s="49">
        <f t="shared" si="13"/>
        <v>0</v>
      </c>
      <c r="K72" s="49">
        <f t="shared" si="13"/>
        <v>0</v>
      </c>
      <c r="L72" s="49">
        <f t="shared" si="13"/>
        <v>0</v>
      </c>
      <c r="M72" s="49">
        <f t="shared" si="13"/>
        <v>0</v>
      </c>
      <c r="N72" s="49">
        <f t="shared" si="13"/>
        <v>0</v>
      </c>
      <c r="O72" s="49">
        <f t="shared" si="13"/>
        <v>0</v>
      </c>
      <c r="P72" s="49">
        <f t="shared" si="13"/>
        <v>0</v>
      </c>
      <c r="Q72" s="33"/>
      <c r="R72" s="49">
        <f>SUM(R67:R71)</f>
        <v>0</v>
      </c>
      <c r="T72" s="177"/>
      <c r="U72" s="177"/>
    </row>
    <row r="73" spans="2:21" s="132" customFormat="1" ht="39.950000000000003" customHeight="1">
      <c r="B73" s="95" t="s">
        <v>221</v>
      </c>
      <c r="C73" s="95"/>
      <c r="D73" s="95"/>
      <c r="E73" s="96" t="s">
        <v>224</v>
      </c>
      <c r="F73" s="96"/>
      <c r="G73" s="96"/>
      <c r="H73" s="96"/>
      <c r="I73" s="96"/>
      <c r="J73" s="96"/>
      <c r="K73" s="96"/>
      <c r="L73" s="96"/>
      <c r="M73" s="96"/>
      <c r="N73" s="96"/>
      <c r="O73" s="96"/>
      <c r="P73" s="96"/>
      <c r="Q73" s="36"/>
      <c r="R73" s="36"/>
      <c r="T73" s="177"/>
      <c r="U73" s="177"/>
    </row>
    <row r="74" spans="2:21" s="132" customFormat="1" ht="20.100000000000001" customHeight="1" thickBot="1">
      <c r="B74" s="39" t="s">
        <v>49</v>
      </c>
      <c r="C74" s="38"/>
      <c r="D74" s="38"/>
      <c r="E74" s="29">
        <f>'1. Annahmen &amp; Einstellungen'!$C$6</f>
        <v>300</v>
      </c>
      <c r="F74" s="29">
        <f>'1. Annahmen &amp; Einstellungen'!$C$6</f>
        <v>300</v>
      </c>
      <c r="G74" s="29">
        <f>'1. Annahmen &amp; Einstellungen'!$C$6</f>
        <v>300</v>
      </c>
      <c r="H74" s="29">
        <f>'1. Annahmen &amp; Einstellungen'!$C$6</f>
        <v>300</v>
      </c>
      <c r="I74" s="29">
        <f>'1. Annahmen &amp; Einstellungen'!$C$6</f>
        <v>300</v>
      </c>
      <c r="J74" s="29">
        <f>'1. Annahmen &amp; Einstellungen'!$C$6</f>
        <v>300</v>
      </c>
      <c r="K74" s="62"/>
      <c r="L74" s="62"/>
      <c r="M74" s="62"/>
      <c r="N74" s="62"/>
      <c r="O74" s="62"/>
      <c r="P74" s="62"/>
      <c r="Q74" s="62"/>
      <c r="R74" s="63">
        <f>SUM(E74:P74)</f>
        <v>1800</v>
      </c>
      <c r="T74" s="177"/>
      <c r="U74" s="177"/>
    </row>
    <row r="75" spans="2:21" s="132" customFormat="1" ht="20.100000000000001" customHeight="1" thickTop="1">
      <c r="B75" s="8" t="s">
        <v>65</v>
      </c>
      <c r="C75" s="8"/>
      <c r="D75" s="8"/>
      <c r="E75" s="61">
        <f>E72+E74</f>
        <v>300</v>
      </c>
      <c r="F75" s="61">
        <f>E75+SUM(F67:F71)+F74</f>
        <v>600</v>
      </c>
      <c r="G75" s="61">
        <f t="shared" ref="G75:P75" si="14">F75+SUM(G67:G71)+G74</f>
        <v>900</v>
      </c>
      <c r="H75" s="61">
        <f t="shared" si="14"/>
        <v>1200</v>
      </c>
      <c r="I75" s="61">
        <f t="shared" si="14"/>
        <v>1500</v>
      </c>
      <c r="J75" s="61">
        <f t="shared" si="14"/>
        <v>1800</v>
      </c>
      <c r="K75" s="61">
        <f t="shared" si="14"/>
        <v>1800</v>
      </c>
      <c r="L75" s="61">
        <f t="shared" si="14"/>
        <v>1800</v>
      </c>
      <c r="M75" s="61">
        <f t="shared" si="14"/>
        <v>1800</v>
      </c>
      <c r="N75" s="61">
        <f t="shared" si="14"/>
        <v>1800</v>
      </c>
      <c r="O75" s="61">
        <f t="shared" si="14"/>
        <v>1800</v>
      </c>
      <c r="P75" s="61">
        <f t="shared" si="14"/>
        <v>1800</v>
      </c>
      <c r="Q75" s="37"/>
      <c r="R75" s="61">
        <f>R72+R74</f>
        <v>1800</v>
      </c>
      <c r="T75" s="177"/>
      <c r="U75" s="177"/>
    </row>
    <row r="76" spans="2:21" ht="57" customHeight="1">
      <c r="B76" s="95" t="s">
        <v>221</v>
      </c>
      <c r="C76" s="95"/>
      <c r="D76" s="95"/>
      <c r="E76" s="96" t="s">
        <v>223</v>
      </c>
      <c r="F76" s="96"/>
      <c r="G76" s="96"/>
      <c r="H76" s="96"/>
      <c r="I76" s="96"/>
      <c r="J76" s="96"/>
      <c r="K76" s="96"/>
      <c r="L76" s="96"/>
      <c r="M76" s="96"/>
      <c r="N76" s="96"/>
      <c r="O76" s="96"/>
      <c r="P76" s="96"/>
      <c r="Q76" s="64"/>
      <c r="R76" s="64"/>
    </row>
    <row r="97" spans="2:21">
      <c r="B97" s="157"/>
      <c r="C97" s="158"/>
      <c r="D97" s="157"/>
      <c r="E97" s="157"/>
      <c r="F97" s="157"/>
      <c r="G97" s="157"/>
      <c r="H97" s="157"/>
      <c r="I97" s="157"/>
      <c r="J97" s="157"/>
      <c r="K97" s="157"/>
      <c r="L97" s="157"/>
      <c r="M97" s="157"/>
      <c r="N97" s="157"/>
      <c r="O97" s="157"/>
      <c r="P97" s="157"/>
      <c r="Q97" s="157"/>
      <c r="R97" s="157"/>
      <c r="S97" s="159"/>
      <c r="T97" s="159"/>
      <c r="U97" s="159"/>
    </row>
    <row r="98" spans="2:21">
      <c r="B98" s="159"/>
      <c r="C98" s="160"/>
    </row>
    <row r="99" spans="2:21">
      <c r="C99" s="129"/>
    </row>
    <row r="100" spans="2:21">
      <c r="C100" s="129"/>
    </row>
  </sheetData>
  <sheetProtection algorithmName="SHA-512" hashValue="UTRmfCArcCs9+kHv1Oxm3MLwSO/+lQFuJdH90j663tgAT3RR2Kw3OV4Xx/B9PK5V3tWNvDyhz4phflO/may/Qw==" saltValue="PLd0L9jQsFrElFM1+3+a5w==" spinCount="100000" sheet="1" objects="1" scenarios="1"/>
  <mergeCells count="9">
    <mergeCell ref="B73:D73"/>
    <mergeCell ref="E73:P73"/>
    <mergeCell ref="B76:D76"/>
    <mergeCell ref="E76:P76"/>
    <mergeCell ref="B2:R2"/>
    <mergeCell ref="E65:P65"/>
    <mergeCell ref="B65:D65"/>
    <mergeCell ref="B52:D52"/>
    <mergeCell ref="E52:P52"/>
  </mergeCells>
  <conditionalFormatting sqref="B65">
    <cfRule type="expression" dxfId="13" priority="2">
      <formula>OR(MIN(E64:P64)&lt;0,R64&lt;0,AND((-F70-F69-F68)&lt;F64,OR((-G70-G69-G68)&lt;G64,(-H70-H69-H68)&lt;H64)),AND((-G70-G69-G68)&lt;G64,OR((-F70-F69-F68)&lt;F64,(-H70-H69-H68)&lt;H64)),AND((-H70-H69-H68)&lt;H64,OR((-F70-F69-F68)&lt;F64,(-G70-G69-G68)&lt;G64)))</formula>
    </cfRule>
  </conditionalFormatting>
  <conditionalFormatting sqref="B73">
    <cfRule type="expression" dxfId="12" priority="4">
      <formula>OR(AND(F72&gt;0,OR(G72&gt;0,H72&gt;0)),AND(G72&gt;0,OR(F72&gt;0,H72&gt;0)),AND(H72&gt;0,OR(F72&gt;0,G72&gt;0)))</formula>
    </cfRule>
  </conditionalFormatting>
  <conditionalFormatting sqref="B76:P76">
    <cfRule type="expression" dxfId="11" priority="25">
      <formula>OR(MIN($E$75:$P$75)&lt;0,$R$75&lt;0)</formula>
    </cfRule>
  </conditionalFormatting>
  <conditionalFormatting sqref="E65">
    <cfRule type="expression" dxfId="10" priority="1">
      <formula>OR(MIN(E64:P64)&lt;0,R64&lt;0,AND((-F70-F69-F68)&lt;F64,OR((-G70-G69-G68)&lt;G64,(-H70-H69-H68)&lt;H64)),AND((-G70-G69-G68)&lt;G64,OR((-F70-F69-F68)&lt;F64,(-H70-H69-H68)&lt;H64)),AND((-H70-H69-H68)&lt;H64,OR((-F70-F69-F68)&lt;F64,(-G70-G69-G68)&lt;G64)))</formula>
    </cfRule>
  </conditionalFormatting>
  <conditionalFormatting sqref="E73">
    <cfRule type="expression" dxfId="9" priority="3">
      <formula>OR(AND(F72&gt;0,OR(G72&gt;0,H72&gt;0)),AND(G72&gt;0,OR(F72&gt;0,H72&gt;0)),AND(H72&gt;0,OR(F72&gt;0,G72&gt;0)))</formula>
    </cfRule>
  </conditionalFormatting>
  <conditionalFormatting sqref="R64 E64:P64">
    <cfRule type="cellIs" dxfId="7" priority="14" operator="lessThan">
      <formula>0</formula>
    </cfRule>
  </conditionalFormatting>
  <conditionalFormatting sqref="E75:P75">
    <cfRule type="cellIs" dxfId="6" priority="5" operator="lessThan">
      <formula>0</formula>
    </cfRule>
  </conditionalFormatting>
  <conditionalFormatting sqref="F64:P64">
    <cfRule type="expression" dxfId="5" priority="12">
      <formula>AND((-F70-F69-F68)&lt;F64,OR((-G70-G69-G68)&lt;G64,(-H70-H69-H68)&lt;H64))</formula>
    </cfRule>
  </conditionalFormatting>
  <conditionalFormatting sqref="F72">
    <cfRule type="expression" dxfId="4" priority="7">
      <formula>AND(F72&gt;0,OR(G72&gt;0,H72&gt;0))</formula>
    </cfRule>
  </conditionalFormatting>
  <conditionalFormatting sqref="G64">
    <cfRule type="expression" dxfId="3" priority="11">
      <formula>AND((-G70-G69-G68)&lt;G64,OR((-F70-F69-F68)&lt;F64,(-H70-H69-H68)&lt;H64))</formula>
    </cfRule>
  </conditionalFormatting>
  <conditionalFormatting sqref="G72">
    <cfRule type="expression" dxfId="2" priority="8">
      <formula>AND(G72&gt;0,OR(F72&gt;0,H72&gt;0))</formula>
    </cfRule>
  </conditionalFormatting>
  <conditionalFormatting sqref="H64">
    <cfRule type="expression" dxfId="1" priority="10">
      <formula>AND((-H70-H69-H68)&lt;H64,OR((-F70-F69-F68)&lt;F64,(-G70-G69-G68)&lt;G64))</formula>
    </cfRule>
  </conditionalFormatting>
  <conditionalFormatting sqref="H72">
    <cfRule type="expression" dxfId="0" priority="9">
      <formula>AND(H72&gt;0,OR(F72&gt;0,G72&gt;0))</formula>
    </cfRule>
  </conditionalFormatting>
  <dataValidations count="1">
    <dataValidation type="list" allowBlank="1" showInputMessage="1" showErrorMessage="1" sqref="C12:D45" xr:uid="{2EDD2D1D-2926-411C-A4F5-BB5A3B8B18CC}">
      <formula1>"0%,7%,19%"</formula1>
    </dataValidation>
  </dataValidations>
  <pageMargins left="0.70866141732283472" right="0.70866141732283472" top="0.74803149606299213" bottom="0.74803149606299213" header="0.31496062992125984" footer="0.31496062992125984"/>
  <pageSetup paperSize="9" scale="28" orientation="landscape" r:id="rId1"/>
  <headerFooter>
    <oddFooter>&amp;L&amp;"Aptos,Standard"&amp;10&amp;K01+022&amp;P von &amp;N&amp;R&amp;G</oddFooter>
  </headerFooter>
  <ignoredErrors>
    <ignoredError sqref="R45 R28:R33 R34:R43" formulaRange="1"/>
  </ignoredErrors>
  <drawing r:id="rId2"/>
  <extLst>
    <ext xmlns:x14="http://schemas.microsoft.com/office/spreadsheetml/2009/9/main" uri="{78C0D931-6437-407d-A8EE-F0AAD7539E65}">
      <x14:conditionalFormattings>
        <x14:conditionalFormatting xmlns:xm="http://schemas.microsoft.com/office/excel/2006/main">
          <x14:cfRule type="expression" priority="13" id="{75DFA5E4-E52B-434E-85AC-D81AD43D1684}">
            <xm:f>AND('2. Persönliche Finanzen'!$C$18&gt;0,AVERAGE($E$51:$J$51)&gt;='2. Persönliche Finanzen'!$C$18)</xm:f>
            <x14:dxf>
              <font>
                <color theme="0"/>
              </font>
              <fill>
                <patternFill>
                  <bgColor rgb="FFC00000"/>
                </patternFill>
              </fill>
            </x14:dxf>
          </x14:cfRule>
          <xm:sqref>E51:J51 B52:P52</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39792A-7951-40DA-8B43-E8B3FC0308E5}">
  <sheetPr>
    <pageSetUpPr fitToPage="1"/>
  </sheetPr>
  <dimension ref="B2:Q100"/>
  <sheetViews>
    <sheetView workbookViewId="0">
      <pane ySplit="4" topLeftCell="A5" activePane="bottomLeft" state="frozen"/>
      <selection activeCell="E17" sqref="E17"/>
      <selection pane="bottomLeft"/>
    </sheetView>
  </sheetViews>
  <sheetFormatPr baseColWidth="10" defaultColWidth="9.140625" defaultRowHeight="15"/>
  <cols>
    <col min="1" max="1" width="5.7109375" style="128" customWidth="1"/>
    <col min="2" max="2" width="98.28515625" style="128" bestFit="1" customWidth="1"/>
    <col min="3" max="3" width="14" style="128" bestFit="1" customWidth="1"/>
    <col min="4" max="4" width="1.7109375" style="128" customWidth="1"/>
    <col min="5" max="5" width="14.7109375" style="128" bestFit="1" customWidth="1"/>
    <col min="6" max="16" width="16.7109375" style="128" customWidth="1"/>
    <col min="17" max="17" width="18.7109375" style="128" customWidth="1"/>
    <col min="18" max="18" width="5.7109375" style="128" customWidth="1"/>
    <col min="19" max="19" width="9.5703125" style="128" bestFit="1" customWidth="1"/>
    <col min="20" max="21" width="12.85546875" style="128" bestFit="1" customWidth="1"/>
    <col min="22" max="16384" width="9.140625" style="128"/>
  </cols>
  <sheetData>
    <row r="2" spans="2:17" ht="39.950000000000003" customHeight="1">
      <c r="B2" s="77" t="s">
        <v>100</v>
      </c>
      <c r="C2" s="77"/>
      <c r="D2" s="77"/>
      <c r="E2" s="77"/>
      <c r="F2" s="77"/>
      <c r="G2" s="77"/>
      <c r="H2" s="179"/>
      <c r="I2" s="179"/>
      <c r="J2" s="179"/>
      <c r="K2" s="179"/>
      <c r="L2" s="179"/>
      <c r="M2" s="179"/>
      <c r="N2" s="179"/>
      <c r="O2" s="179"/>
      <c r="P2" s="179"/>
      <c r="Q2" s="179"/>
    </row>
    <row r="3" spans="2:17" s="132" customFormat="1" ht="39.950000000000003" customHeight="1">
      <c r="B3" s="175"/>
      <c r="C3" s="175"/>
      <c r="D3" s="175"/>
      <c r="E3" s="175"/>
      <c r="F3" s="175"/>
      <c r="G3" s="175"/>
      <c r="H3" s="175"/>
      <c r="I3" s="175"/>
      <c r="Q3" s="175"/>
    </row>
    <row r="4" spans="2:17" s="132" customFormat="1" ht="30" customHeight="1">
      <c r="B4" s="175"/>
      <c r="C4" s="175"/>
      <c r="D4" s="175"/>
      <c r="E4" s="2" t="s">
        <v>6</v>
      </c>
      <c r="F4" s="2" t="s">
        <v>7</v>
      </c>
      <c r="G4" s="2" t="s">
        <v>8</v>
      </c>
      <c r="H4" s="2"/>
      <c r="I4" s="2"/>
      <c r="J4" s="2"/>
      <c r="K4" s="2"/>
      <c r="L4" s="2"/>
      <c r="M4" s="2"/>
      <c r="N4" s="2"/>
      <c r="O4" s="2"/>
      <c r="P4" s="2"/>
      <c r="Q4" s="4"/>
    </row>
    <row r="5" spans="2:17" s="132" customFormat="1" ht="20.100000000000001" customHeight="1">
      <c r="B5" s="175"/>
      <c r="C5" s="175"/>
      <c r="D5" s="175"/>
      <c r="E5" s="175"/>
      <c r="F5" s="175"/>
      <c r="G5" s="175"/>
      <c r="H5" s="175"/>
      <c r="I5" s="175"/>
      <c r="Q5" s="175"/>
    </row>
    <row r="6" spans="2:17" s="132" customFormat="1" ht="30" customHeight="1">
      <c r="B6" s="1" t="s">
        <v>98</v>
      </c>
      <c r="C6" s="9"/>
      <c r="D6" s="9"/>
      <c r="E6" s="6"/>
      <c r="F6" s="6"/>
      <c r="G6" s="6"/>
      <c r="H6" s="2"/>
      <c r="I6" s="2"/>
      <c r="J6" s="2"/>
      <c r="K6" s="2"/>
      <c r="L6" s="2"/>
      <c r="M6" s="2"/>
      <c r="N6" s="2"/>
      <c r="O6" s="2"/>
      <c r="P6" s="2"/>
      <c r="Q6" s="4"/>
    </row>
    <row r="7" spans="2:17" s="132" customFormat="1" ht="20.100000000000001" customHeight="1">
      <c r="B7" s="42" t="str">
        <f>'4. Monatsplanung - Jahr 1'!B7</f>
        <v>Nettoumsatz</v>
      </c>
      <c r="C7" s="28"/>
      <c r="D7" s="28"/>
      <c r="E7" s="29">
        <f>'3. Umsatzplanung'!R36</f>
        <v>0</v>
      </c>
      <c r="F7" s="29">
        <f>'3. Umsatzplanung'!T36</f>
        <v>0</v>
      </c>
      <c r="G7" s="29">
        <f>'3. Umsatzplanung'!U36</f>
        <v>0</v>
      </c>
      <c r="H7" s="176"/>
      <c r="I7" s="176"/>
      <c r="J7" s="176"/>
      <c r="K7" s="176"/>
      <c r="L7" s="176"/>
      <c r="M7" s="176"/>
      <c r="N7" s="176"/>
      <c r="O7" s="176"/>
      <c r="P7" s="176"/>
      <c r="Q7" s="29"/>
    </row>
    <row r="8" spans="2:17" s="132" customFormat="1" ht="20.100000000000001" customHeight="1">
      <c r="B8" s="42" t="str">
        <f>'4. Monatsplanung - Jahr 1'!B8</f>
        <v>Umsatzsteuer</v>
      </c>
      <c r="C8" s="28"/>
      <c r="D8" s="28"/>
      <c r="E8" s="29">
        <f>'3. Umsatzplanung'!R37</f>
        <v>0</v>
      </c>
      <c r="F8" s="29">
        <f>'3. Umsatzplanung'!T37</f>
        <v>0</v>
      </c>
      <c r="G8" s="29">
        <f>'3. Umsatzplanung'!U37</f>
        <v>0</v>
      </c>
      <c r="H8" s="176"/>
      <c r="I8" s="176"/>
      <c r="J8" s="176"/>
      <c r="K8" s="176"/>
      <c r="L8" s="176"/>
      <c r="M8" s="176"/>
      <c r="N8" s="176"/>
      <c r="O8" s="176"/>
      <c r="P8" s="176"/>
      <c r="Q8" s="29"/>
    </row>
    <row r="9" spans="2:17" s="132" customFormat="1" ht="20.100000000000001" customHeight="1">
      <c r="B9" s="42" t="str">
        <f>'4. Monatsplanung - Jahr 1'!B9</f>
        <v>Bruttoumsatz</v>
      </c>
      <c r="C9" s="28"/>
      <c r="D9" s="28"/>
      <c r="E9" s="29">
        <f>'3. Umsatzplanung'!R38</f>
        <v>0</v>
      </c>
      <c r="F9" s="29">
        <f>'3. Umsatzplanung'!T38</f>
        <v>0</v>
      </c>
      <c r="G9" s="29">
        <f>'3. Umsatzplanung'!U38</f>
        <v>0</v>
      </c>
      <c r="H9" s="176"/>
      <c r="I9" s="176"/>
      <c r="J9" s="176"/>
      <c r="K9" s="176"/>
      <c r="L9" s="176"/>
      <c r="M9" s="176"/>
      <c r="N9" s="176"/>
      <c r="O9" s="176"/>
      <c r="P9" s="176"/>
      <c r="Q9" s="29"/>
    </row>
    <row r="10" spans="2:17" s="132" customFormat="1" ht="39.950000000000003" customHeight="1">
      <c r="B10" s="32"/>
      <c r="C10" s="32"/>
      <c r="D10" s="32"/>
      <c r="E10" s="33"/>
      <c r="F10" s="33"/>
      <c r="G10" s="33"/>
      <c r="H10" s="33"/>
      <c r="I10" s="33"/>
      <c r="J10" s="33"/>
      <c r="K10" s="33"/>
      <c r="L10" s="33"/>
      <c r="M10" s="33"/>
      <c r="N10" s="33"/>
      <c r="O10" s="33"/>
      <c r="P10" s="33"/>
      <c r="Q10" s="33"/>
    </row>
    <row r="11" spans="2:17" s="132" customFormat="1" ht="30" customHeight="1">
      <c r="B11" s="1" t="s">
        <v>74</v>
      </c>
      <c r="C11" s="9" t="s">
        <v>71</v>
      </c>
      <c r="D11" s="9"/>
      <c r="E11" s="34"/>
      <c r="F11" s="34"/>
      <c r="G11" s="34"/>
      <c r="H11" s="37"/>
      <c r="I11" s="37"/>
      <c r="J11" s="37"/>
      <c r="K11" s="37"/>
      <c r="L11" s="37"/>
      <c r="M11" s="37"/>
      <c r="N11" s="37"/>
      <c r="O11" s="37"/>
      <c r="P11" s="37"/>
      <c r="Q11" s="37"/>
    </row>
    <row r="12" spans="2:17" s="132" customFormat="1" ht="20.100000000000001" customHeight="1">
      <c r="B12" s="41" t="s">
        <v>99</v>
      </c>
      <c r="C12" s="28"/>
      <c r="D12" s="28"/>
      <c r="E12" s="176"/>
      <c r="F12" s="176"/>
      <c r="G12" s="176"/>
      <c r="H12" s="176"/>
      <c r="I12" s="176"/>
      <c r="J12" s="176"/>
      <c r="K12" s="176"/>
      <c r="L12" s="176"/>
      <c r="M12" s="176"/>
      <c r="N12" s="176"/>
      <c r="O12" s="176"/>
      <c r="P12" s="176"/>
      <c r="Q12" s="29"/>
    </row>
    <row r="13" spans="2:17" s="132" customFormat="1" ht="20.100000000000001" customHeight="1">
      <c r="B13" s="180" t="str">
        <f>'4. Monatsplanung - Jahr 1'!B13</f>
        <v>Einrichtung / Büroausstattung</v>
      </c>
      <c r="C13" s="28">
        <f>'4. Monatsplanung - Jahr 1'!C13</f>
        <v>0.19</v>
      </c>
      <c r="D13" s="28"/>
      <c r="E13" s="29">
        <f>'4. Monatsplanung - Jahr 1'!E13</f>
        <v>0</v>
      </c>
      <c r="F13" s="176"/>
      <c r="G13" s="176"/>
      <c r="H13" s="176"/>
      <c r="J13" s="176"/>
      <c r="K13" s="176"/>
      <c r="L13" s="176"/>
      <c r="M13" s="176"/>
      <c r="N13" s="176"/>
      <c r="O13" s="176"/>
      <c r="P13" s="176"/>
      <c r="Q13" s="29"/>
    </row>
    <row r="14" spans="2:17" s="132" customFormat="1" ht="20.100000000000001" customHeight="1">
      <c r="B14" s="180" t="str">
        <f>'4. Monatsplanung - Jahr 1'!B14</f>
        <v>Computerhardware / Maschinen / Geräte</v>
      </c>
      <c r="C14" s="28">
        <f>'4. Monatsplanung - Jahr 1'!C14</f>
        <v>0.19</v>
      </c>
      <c r="D14" s="28"/>
      <c r="E14" s="29">
        <f>'4. Monatsplanung - Jahr 1'!E14</f>
        <v>0</v>
      </c>
      <c r="F14" s="176"/>
      <c r="G14" s="176"/>
      <c r="H14" s="176"/>
      <c r="J14" s="176"/>
      <c r="K14" s="176"/>
      <c r="L14" s="176"/>
      <c r="M14" s="176"/>
      <c r="N14" s="176"/>
      <c r="O14" s="176"/>
      <c r="P14" s="176"/>
      <c r="Q14" s="29"/>
    </row>
    <row r="15" spans="2:17" s="132" customFormat="1" ht="20.100000000000001" customHeight="1">
      <c r="B15" s="180" t="str">
        <f>'4. Monatsplanung - Jahr 1'!B15</f>
        <v>Software</v>
      </c>
      <c r="C15" s="28">
        <f>'4. Monatsplanung - Jahr 1'!C15</f>
        <v>0.19</v>
      </c>
      <c r="D15" s="28"/>
      <c r="E15" s="29">
        <f>'4. Monatsplanung - Jahr 1'!E15</f>
        <v>0</v>
      </c>
      <c r="F15" s="176"/>
      <c r="G15" s="176"/>
      <c r="H15" s="176"/>
      <c r="J15" s="176"/>
      <c r="K15" s="176"/>
      <c r="L15" s="176"/>
      <c r="M15" s="176"/>
      <c r="N15" s="176"/>
      <c r="O15" s="176"/>
      <c r="P15" s="176"/>
      <c r="Q15" s="29"/>
    </row>
    <row r="16" spans="2:17" s="132" customFormat="1" ht="20.100000000000001" customHeight="1">
      <c r="B16" s="180" t="str">
        <f>'4. Monatsplanung - Jahr 1'!B16</f>
        <v>Entwicklungskosten (Website, Software, Apps, interne Systeme etc.)</v>
      </c>
      <c r="C16" s="28">
        <f>'4. Monatsplanung - Jahr 1'!C16</f>
        <v>0.19</v>
      </c>
      <c r="D16" s="28"/>
      <c r="E16" s="29">
        <f>'4. Monatsplanung - Jahr 1'!E16</f>
        <v>0</v>
      </c>
      <c r="F16" s="176"/>
      <c r="G16" s="176"/>
      <c r="H16" s="176"/>
      <c r="J16" s="176"/>
      <c r="K16" s="176"/>
      <c r="L16" s="176"/>
      <c r="M16" s="176"/>
      <c r="N16" s="176"/>
      <c r="O16" s="176"/>
      <c r="P16" s="176"/>
      <c r="Q16" s="29"/>
    </row>
    <row r="17" spans="2:7" s="132" customFormat="1" ht="20.100000000000001" customHeight="1">
      <c r="B17" s="180" t="str">
        <f>'4. Monatsplanung - Jahr 1'!B17</f>
        <v>Lizenz- / Franchisegebühren</v>
      </c>
      <c r="C17" s="28">
        <f>'4. Monatsplanung - Jahr 1'!C17</f>
        <v>0</v>
      </c>
      <c r="D17" s="28"/>
      <c r="E17" s="29">
        <f>'4. Monatsplanung - Jahr 1'!E17</f>
        <v>0</v>
      </c>
      <c r="F17" s="176"/>
      <c r="G17" s="176"/>
    </row>
    <row r="18" spans="2:7" s="132" customFormat="1" ht="20.100000000000001" customHeight="1">
      <c r="B18" s="180" t="str">
        <f>'4. Monatsplanung - Jahr 1'!B18</f>
        <v>Bau- / Umbaumaßnahmen</v>
      </c>
      <c r="C18" s="28">
        <f>'4. Monatsplanung - Jahr 1'!C18</f>
        <v>0</v>
      </c>
      <c r="D18" s="28"/>
      <c r="E18" s="29">
        <f>'4. Monatsplanung - Jahr 1'!E18</f>
        <v>0</v>
      </c>
      <c r="F18" s="176"/>
      <c r="G18" s="176"/>
    </row>
    <row r="19" spans="2:7" s="132" customFormat="1" ht="20.100000000000001" customHeight="1">
      <c r="B19" s="180" t="str">
        <f>'4. Monatsplanung - Jahr 1'!B19</f>
        <v>Gründstück / Gebäude</v>
      </c>
      <c r="C19" s="28">
        <f>'4. Monatsplanung - Jahr 1'!C19</f>
        <v>0</v>
      </c>
      <c r="D19" s="28"/>
      <c r="E19" s="29">
        <f>'4. Monatsplanung - Jahr 1'!E19</f>
        <v>0</v>
      </c>
      <c r="F19" s="176"/>
      <c r="G19" s="176"/>
    </row>
    <row r="20" spans="2:7" s="132" customFormat="1" ht="20.100000000000001" customHeight="1">
      <c r="B20" s="180" t="str">
        <f>'4. Monatsplanung - Jahr 1'!B20</f>
        <v>Sonstiges</v>
      </c>
      <c r="C20" s="28">
        <f>'4. Monatsplanung - Jahr 1'!C20</f>
        <v>0</v>
      </c>
      <c r="D20" s="28"/>
      <c r="E20" s="29">
        <f>'4. Monatsplanung - Jahr 1'!E20</f>
        <v>0</v>
      </c>
      <c r="F20" s="176"/>
      <c r="G20" s="176"/>
    </row>
    <row r="21" spans="2:7" s="132" customFormat="1" ht="20.100000000000001" customHeight="1">
      <c r="B21" s="41" t="s">
        <v>0</v>
      </c>
      <c r="C21" s="28"/>
      <c r="D21" s="28"/>
      <c r="E21" s="29"/>
      <c r="F21" s="176"/>
      <c r="G21" s="176"/>
    </row>
    <row r="22" spans="2:7" s="132" customFormat="1" ht="20.100000000000001" customHeight="1">
      <c r="B22" s="180" t="str">
        <f>'4. Monatsplanung - Jahr 1'!B22</f>
        <v>Gewerbeanmeldung</v>
      </c>
      <c r="C22" s="28">
        <f>'4. Monatsplanung - Jahr 1'!C22</f>
        <v>0</v>
      </c>
      <c r="D22" s="28"/>
      <c r="E22" s="29">
        <f>'4. Monatsplanung - Jahr 1'!E22</f>
        <v>0</v>
      </c>
      <c r="F22" s="176"/>
      <c r="G22" s="176"/>
    </row>
    <row r="23" spans="2:7" s="132" customFormat="1" ht="20.100000000000001" customHeight="1">
      <c r="B23" s="180" t="str">
        <f>'4. Monatsplanung - Jahr 1'!B23</f>
        <v>Registereintragungen</v>
      </c>
      <c r="C23" s="28">
        <f>'4. Monatsplanung - Jahr 1'!C23</f>
        <v>0</v>
      </c>
      <c r="D23" s="28"/>
      <c r="E23" s="29">
        <f>'4. Monatsplanung - Jahr 1'!E23</f>
        <v>0</v>
      </c>
      <c r="F23" s="176"/>
      <c r="G23" s="176"/>
    </row>
    <row r="24" spans="2:7" s="132" customFormat="1" ht="20.100000000000001" customHeight="1">
      <c r="B24" s="180" t="str">
        <f>'4. Monatsplanung - Jahr 1'!B24</f>
        <v>Steuer- und Rechtsberatung</v>
      </c>
      <c r="C24" s="28">
        <f>'4. Monatsplanung - Jahr 1'!C24</f>
        <v>0</v>
      </c>
      <c r="D24" s="28"/>
      <c r="E24" s="29">
        <f>'4. Monatsplanung - Jahr 1'!E24</f>
        <v>0</v>
      </c>
      <c r="F24" s="176"/>
      <c r="G24" s="176"/>
    </row>
    <row r="25" spans="2:7" s="132" customFormat="1" ht="20.100000000000001" customHeight="1">
      <c r="B25" s="180" t="str">
        <f>'4. Monatsplanung - Jahr 1'!B25</f>
        <v>Notariat</v>
      </c>
      <c r="C25" s="28">
        <f>'4. Monatsplanung - Jahr 1'!C25</f>
        <v>0</v>
      </c>
      <c r="D25" s="28"/>
      <c r="E25" s="29">
        <f>'4. Monatsplanung - Jahr 1'!E25</f>
        <v>0</v>
      </c>
      <c r="F25" s="176"/>
      <c r="G25" s="176"/>
    </row>
    <row r="26" spans="2:7" s="132" customFormat="1" ht="19.5" customHeight="1">
      <c r="B26" s="180" t="str">
        <f>'4. Monatsplanung - Jahr 1'!B26</f>
        <v>Sonstiges</v>
      </c>
      <c r="C26" s="28">
        <f>'4. Monatsplanung - Jahr 1'!C26</f>
        <v>0</v>
      </c>
      <c r="D26" s="28"/>
      <c r="E26" s="29">
        <f>'4. Monatsplanung - Jahr 1'!E26</f>
        <v>0</v>
      </c>
      <c r="F26" s="176"/>
      <c r="G26" s="176"/>
    </row>
    <row r="27" spans="2:7" s="132" customFormat="1" ht="19.5" customHeight="1">
      <c r="B27" s="41" t="s">
        <v>92</v>
      </c>
      <c r="C27" s="28"/>
      <c r="D27" s="28"/>
      <c r="E27" s="29"/>
      <c r="F27" s="176"/>
      <c r="G27" s="176"/>
    </row>
    <row r="28" spans="2:7" s="132" customFormat="1" ht="20.100000000000001" customHeight="1">
      <c r="B28" s="180" t="str">
        <f>'4. Monatsplanung - Jahr 1'!B28</f>
        <v>Website</v>
      </c>
      <c r="C28" s="28">
        <f>'4. Monatsplanung - Jahr 1'!C28</f>
        <v>0.19</v>
      </c>
      <c r="D28" s="28"/>
      <c r="E28" s="29">
        <f>'4. Monatsplanung - Jahr 1'!R28</f>
        <v>0</v>
      </c>
      <c r="F28" s="35">
        <v>0</v>
      </c>
      <c r="G28" s="35">
        <v>0</v>
      </c>
    </row>
    <row r="29" spans="2:7" s="132" customFormat="1" ht="20.100000000000001" customHeight="1">
      <c r="B29" s="180" t="str">
        <f>'4. Monatsplanung - Jahr 1'!B29</f>
        <v>Festnetz / Internet</v>
      </c>
      <c r="C29" s="28">
        <f>'4. Monatsplanung - Jahr 1'!C29</f>
        <v>0.19</v>
      </c>
      <c r="D29" s="28"/>
      <c r="E29" s="29">
        <f>'4. Monatsplanung - Jahr 1'!R29</f>
        <v>0</v>
      </c>
      <c r="F29" s="35">
        <v>0</v>
      </c>
      <c r="G29" s="35">
        <v>0</v>
      </c>
    </row>
    <row r="30" spans="2:7" s="132" customFormat="1" ht="20.100000000000001" customHeight="1">
      <c r="B30" s="180" t="str">
        <f>'4. Monatsplanung - Jahr 1'!B30</f>
        <v>Büromaterial (Briefmarken, Druckkosten, Stifte, Papier etc.)</v>
      </c>
      <c r="C30" s="28">
        <f>'4. Monatsplanung - Jahr 1'!C30</f>
        <v>0.19</v>
      </c>
      <c r="D30" s="28"/>
      <c r="E30" s="29">
        <f>'4. Monatsplanung - Jahr 1'!R30</f>
        <v>0</v>
      </c>
      <c r="F30" s="35">
        <v>0</v>
      </c>
      <c r="G30" s="35">
        <v>0</v>
      </c>
    </row>
    <row r="31" spans="2:7" s="132" customFormat="1" ht="20.100000000000001" customHeight="1">
      <c r="B31" s="180" t="str">
        <f>'4. Monatsplanung - Jahr 1'!B31</f>
        <v>Software / Lizenzen (Buchhaltung, Office, CRM, KI, Bildbearbeitung etc.)</v>
      </c>
      <c r="C31" s="28">
        <f>'4. Monatsplanung - Jahr 1'!C31</f>
        <v>0.19</v>
      </c>
      <c r="D31" s="28"/>
      <c r="E31" s="29">
        <f>'4. Monatsplanung - Jahr 1'!R31</f>
        <v>0</v>
      </c>
      <c r="F31" s="35">
        <v>0</v>
      </c>
      <c r="G31" s="35">
        <v>0</v>
      </c>
    </row>
    <row r="32" spans="2:7" s="132" customFormat="1" ht="20.100000000000001" customHeight="1">
      <c r="B32" s="180" t="str">
        <f>'4. Monatsplanung - Jahr 1'!B32</f>
        <v>Werbung / Marketing</v>
      </c>
      <c r="C32" s="28">
        <f>'4. Monatsplanung - Jahr 1'!C32</f>
        <v>0.19</v>
      </c>
      <c r="D32" s="28"/>
      <c r="E32" s="29">
        <f>'4. Monatsplanung - Jahr 1'!R32</f>
        <v>0</v>
      </c>
      <c r="F32" s="35">
        <v>0</v>
      </c>
      <c r="G32" s="35">
        <v>0</v>
      </c>
    </row>
    <row r="33" spans="2:7" s="132" customFormat="1" ht="20.100000000000001" customHeight="1">
      <c r="B33" s="180" t="str">
        <f>'4. Monatsplanung - Jahr 1'!B33</f>
        <v>Miete inkl. Nebenkosten (Gewerblich angemietete Räume)</v>
      </c>
      <c r="C33" s="28" t="str">
        <f>'4. Monatsplanung - Jahr 1'!C33</f>
        <v>19%</v>
      </c>
      <c r="D33" s="28"/>
      <c r="E33" s="29">
        <f>'4. Monatsplanung - Jahr 1'!R33</f>
        <v>0</v>
      </c>
      <c r="F33" s="35">
        <v>0</v>
      </c>
      <c r="G33" s="35">
        <v>0</v>
      </c>
    </row>
    <row r="34" spans="2:7" s="132" customFormat="1" ht="20.100000000000001" customHeight="1">
      <c r="B34" s="180" t="str">
        <f>'4. Monatsplanung - Jahr 1'!B34</f>
        <v>Reisekosten</v>
      </c>
      <c r="C34" s="28" t="str">
        <f>'4. Monatsplanung - Jahr 1'!C34</f>
        <v>19%</v>
      </c>
      <c r="D34" s="28"/>
      <c r="E34" s="29">
        <f>'4. Monatsplanung - Jahr 1'!R34</f>
        <v>0</v>
      </c>
      <c r="F34" s="35">
        <v>0</v>
      </c>
      <c r="G34" s="35">
        <v>0</v>
      </c>
    </row>
    <row r="35" spans="2:7" s="132" customFormat="1" ht="20.100000000000001" customHeight="1">
      <c r="B35" s="180" t="str">
        <f>'4. Monatsplanung - Jahr 1'!B35</f>
        <v>KFZ (Leasing, Benzin, Instandhaltung, Versicherung)</v>
      </c>
      <c r="C35" s="28" t="str">
        <f>'4. Monatsplanung - Jahr 1'!C35</f>
        <v>19%</v>
      </c>
      <c r="D35" s="28"/>
      <c r="E35" s="29">
        <f>'4. Monatsplanung - Jahr 1'!R35</f>
        <v>0</v>
      </c>
      <c r="F35" s="35">
        <v>0</v>
      </c>
      <c r="G35" s="35">
        <v>0</v>
      </c>
    </row>
    <row r="36" spans="2:7" s="132" customFormat="1" ht="20.100000000000001" customHeight="1">
      <c r="B36" s="180" t="str">
        <f>'4. Monatsplanung - Jahr 1'!B36</f>
        <v>Mitgliedsbeiträge (IHK, HWK, Berufsverbände etc.)</v>
      </c>
      <c r="C36" s="28">
        <f>'4. Monatsplanung - Jahr 1'!C36</f>
        <v>0</v>
      </c>
      <c r="D36" s="28"/>
      <c r="E36" s="29">
        <f>'4. Monatsplanung - Jahr 1'!R36</f>
        <v>0</v>
      </c>
      <c r="F36" s="35">
        <v>0</v>
      </c>
      <c r="G36" s="35">
        <v>0</v>
      </c>
    </row>
    <row r="37" spans="2:7" s="132" customFormat="1" ht="20.100000000000001" customHeight="1">
      <c r="B37" s="180" t="str">
        <f>'4. Monatsplanung - Jahr 1'!B37</f>
        <v>Betriebliche Versicherungen</v>
      </c>
      <c r="C37" s="28">
        <v>0.19</v>
      </c>
      <c r="D37" s="28"/>
      <c r="E37" s="29">
        <f>'4. Monatsplanung - Jahr 1'!R37</f>
        <v>0</v>
      </c>
      <c r="F37" s="35">
        <v>0</v>
      </c>
      <c r="G37" s="35">
        <v>0</v>
      </c>
    </row>
    <row r="38" spans="2:7" s="132" customFormat="1" ht="20.100000000000001" customHeight="1">
      <c r="B38" s="180" t="str">
        <f>'4. Monatsplanung - Jahr 1'!B38</f>
        <v>Rechtsberatung</v>
      </c>
      <c r="C38" s="28" t="str">
        <f>'4. Monatsplanung - Jahr 1'!C38</f>
        <v>19%</v>
      </c>
      <c r="D38" s="28"/>
      <c r="E38" s="29">
        <f>'4. Monatsplanung - Jahr 1'!R38</f>
        <v>0</v>
      </c>
      <c r="F38" s="35">
        <v>0</v>
      </c>
      <c r="G38" s="35">
        <v>0</v>
      </c>
    </row>
    <row r="39" spans="2:7" s="132" customFormat="1" ht="20.100000000000001" customHeight="1">
      <c r="B39" s="180" t="str">
        <f>'4. Monatsplanung - Jahr 1'!B39</f>
        <v>Buchführungs- und Steuerberatungskosten</v>
      </c>
      <c r="C39" s="28" t="str">
        <f>'4. Monatsplanung - Jahr 1'!C39</f>
        <v>19%</v>
      </c>
      <c r="D39" s="28"/>
      <c r="E39" s="29">
        <f>'4. Monatsplanung - Jahr 1'!R39</f>
        <v>0</v>
      </c>
      <c r="F39" s="35">
        <v>0</v>
      </c>
      <c r="G39" s="35">
        <v>0</v>
      </c>
    </row>
    <row r="40" spans="2:7" s="132" customFormat="1" ht="20.100000000000001" customHeight="1">
      <c r="B40" s="180" t="str">
        <f>'4. Monatsplanung - Jahr 1'!B40</f>
        <v>Fortbildungen</v>
      </c>
      <c r="C40" s="28">
        <f>'4. Monatsplanung - Jahr 1'!C40</f>
        <v>0</v>
      </c>
      <c r="D40" s="28"/>
      <c r="E40" s="29">
        <f>'4. Monatsplanung - Jahr 1'!R40</f>
        <v>0</v>
      </c>
      <c r="F40" s="35">
        <v>0</v>
      </c>
      <c r="G40" s="35">
        <v>0</v>
      </c>
    </row>
    <row r="41" spans="2:7" s="132" customFormat="1" ht="20.100000000000001" customHeight="1">
      <c r="B41" s="180" t="str">
        <f>'4. Monatsplanung - Jahr 1'!B41</f>
        <v>Wareneinkauf</v>
      </c>
      <c r="C41" s="28">
        <f>'4. Monatsplanung - Jahr 1'!C41</f>
        <v>0.19</v>
      </c>
      <c r="D41" s="28"/>
      <c r="E41" s="29">
        <f>'4. Monatsplanung - Jahr 1'!R41</f>
        <v>0</v>
      </c>
      <c r="F41" s="35">
        <v>0</v>
      </c>
      <c r="G41" s="35">
        <v>0</v>
      </c>
    </row>
    <row r="42" spans="2:7" s="132" customFormat="1" ht="20.100000000000001" customHeight="1">
      <c r="B42" s="180" t="str">
        <f>'4. Monatsplanung - Jahr 1'!B42</f>
        <v>Investitionen (Neuanschaffungen)</v>
      </c>
      <c r="C42" s="28">
        <f>'4. Monatsplanung - Jahr 1'!C42</f>
        <v>0.19</v>
      </c>
      <c r="D42" s="28"/>
      <c r="E42" s="29">
        <f>'4. Monatsplanung - Jahr 1'!R42</f>
        <v>0</v>
      </c>
      <c r="F42" s="35">
        <v>0</v>
      </c>
      <c r="G42" s="35">
        <v>0</v>
      </c>
    </row>
    <row r="43" spans="2:7" s="132" customFormat="1" ht="20.100000000000001" customHeight="1">
      <c r="B43" s="180" t="str">
        <f>'4. Monatsplanung - Jahr 1'!B43</f>
        <v>Personalkosten (Ausgaben für Mitarbeitende)</v>
      </c>
      <c r="C43" s="28">
        <f>'4. Monatsplanung - Jahr 1'!C43</f>
        <v>0</v>
      </c>
      <c r="D43" s="28"/>
      <c r="E43" s="29">
        <f>'4. Monatsplanung - Jahr 1'!R43</f>
        <v>0</v>
      </c>
      <c r="F43" s="35">
        <v>0</v>
      </c>
      <c r="G43" s="35">
        <v>0</v>
      </c>
    </row>
    <row r="44" spans="2:7" s="132" customFormat="1" ht="20.100000000000001" customHeight="1">
      <c r="B44" s="180" t="str">
        <f>'4. Monatsplanung - Jahr 1'!B44</f>
        <v>Zinsrückzahlungen (für aufgenommens Fremdkapital)</v>
      </c>
      <c r="C44" s="28">
        <f>'4. Monatsplanung - Jahr 1'!C44</f>
        <v>0</v>
      </c>
      <c r="D44" s="28"/>
      <c r="E44" s="29">
        <f>'4. Monatsplanung - Jahr 1'!R44</f>
        <v>0</v>
      </c>
      <c r="F44" s="35">
        <v>0</v>
      </c>
      <c r="G44" s="35">
        <v>0</v>
      </c>
    </row>
    <row r="45" spans="2:7" s="132" customFormat="1" ht="20.100000000000001" customHeight="1" thickBot="1">
      <c r="B45" s="180" t="str">
        <f>'4. Monatsplanung - Jahr 1'!B45</f>
        <v>Sonstige Ausgaben</v>
      </c>
      <c r="C45" s="28">
        <f>'4. Monatsplanung - Jahr 1'!C45</f>
        <v>0.19</v>
      </c>
      <c r="D45" s="28"/>
      <c r="E45" s="29">
        <f>'4. Monatsplanung - Jahr 1'!R45</f>
        <v>0</v>
      </c>
      <c r="F45" s="35">
        <v>0</v>
      </c>
      <c r="G45" s="35">
        <v>0</v>
      </c>
    </row>
    <row r="46" spans="2:7" s="132" customFormat="1" ht="20.100000000000001" customHeight="1" thickTop="1">
      <c r="B46" s="30" t="s">
        <v>11</v>
      </c>
      <c r="C46" s="30"/>
      <c r="D46" s="30"/>
      <c r="E46" s="31">
        <f>SUM(E13:E20)+SUM(E22:E26)+SUM(E28:E45)</f>
        <v>0</v>
      </c>
      <c r="F46" s="31">
        <f>SUM(F13:F20)+SUM(F22:F26)+SUM(F28:F45)</f>
        <v>0</v>
      </c>
      <c r="G46" s="31">
        <f>SUM(G13:G20)+SUM(G22:G26)+SUM(G28:G45)</f>
        <v>0</v>
      </c>
    </row>
    <row r="47" spans="2:7" s="132" customFormat="1" ht="39.950000000000003" customHeight="1">
      <c r="B47" s="32"/>
      <c r="C47" s="32"/>
      <c r="D47" s="32"/>
      <c r="E47" s="176"/>
      <c r="F47" s="176"/>
      <c r="G47" s="176"/>
    </row>
    <row r="48" spans="2:7" s="132" customFormat="1" ht="30" customHeight="1">
      <c r="B48" s="1" t="s">
        <v>88</v>
      </c>
      <c r="C48" s="9"/>
      <c r="D48" s="9"/>
      <c r="E48" s="34"/>
      <c r="F48" s="34"/>
      <c r="G48" s="34"/>
    </row>
    <row r="49" spans="2:7" s="132" customFormat="1" ht="20.100000000000001" customHeight="1">
      <c r="B49" s="40" t="str">
        <f>_xlfn.LET(
    _xlpm.Kleinunternehmer,'1. Annahmen &amp; Einstellungen'!$C$18="Ja",
    _xlpm.KeineUSt,SUM(E8:G8)=0,
    IF(
        AND(_xlpm.Kleinunternehmer,_xlpm.KeineUSt),
        "Einnahmen (brutto, inkl. Umsatzsteuer da Kleinunternehmer)",
        "Einnahmen (netto, ohne Umsatzsteuer)"
    )
)</f>
        <v>Einnahmen (netto, ohne Umsatzsteuer)</v>
      </c>
      <c r="C49" s="32"/>
      <c r="D49" s="32"/>
      <c r="E49" s="29">
        <f>'4. Monatsplanung - Jahr 1'!R49</f>
        <v>0</v>
      </c>
      <c r="F49" s="29">
        <f>F7</f>
        <v>0</v>
      </c>
      <c r="G49" s="29">
        <f>G7</f>
        <v>0</v>
      </c>
    </row>
    <row r="50" spans="2:7" s="132" customFormat="1" ht="20.100000000000001" customHeight="1" thickBot="1">
      <c r="B50" s="40" t="str">
        <f>_xlfn.LET(
    _xlpm.Kleinunternehmer,'1. Annahmen &amp; Einstellungen'!$C$18="Ja",
    _xlpm.KeineUSt,SUM(E8:G8)=0,
    _xlpm.BruttoText,AND(_xlpm.Kleinunternehmer,_xlpm.KeineUSt),
    "- Ausgaben ("&amp;IF(_xlpm.BruttoText,"brutto, inkl. Vorsteuer / Umsatzsteuer da Kleinunternehmer","netto, ohne Vorsteuer / Umsatzsteuer")&amp;")"
)</f>
        <v>- Ausgaben (netto, ohne Vorsteuer / Umsatzsteuer)</v>
      </c>
      <c r="C50" s="32"/>
      <c r="D50" s="32"/>
      <c r="E50" s="29">
        <f>'4. Monatsplanung - Jahr 1'!R50</f>
        <v>0</v>
      </c>
      <c r="F50" s="29">
        <f>-F46-F59</f>
        <v>0</v>
      </c>
      <c r="G50" s="29">
        <f>-G46-G59</f>
        <v>0</v>
      </c>
    </row>
    <row r="51" spans="2:7" s="132" customFormat="1" ht="20.100000000000001" customHeight="1" thickTop="1">
      <c r="B51" s="8" t="s">
        <v>12</v>
      </c>
      <c r="C51" s="8"/>
      <c r="D51" s="8"/>
      <c r="E51" s="61">
        <f>SUM(E49:E50)</f>
        <v>0</v>
      </c>
      <c r="F51" s="61">
        <f>SUM(F49:F50)</f>
        <v>0</v>
      </c>
      <c r="G51" s="61">
        <f t="shared" ref="G51" si="0">SUM(G49:G50)</f>
        <v>0</v>
      </c>
    </row>
    <row r="52" spans="2:7" s="132" customFormat="1" ht="39.950000000000003" customHeight="1">
      <c r="B52" s="3"/>
      <c r="C52" s="3"/>
      <c r="D52" s="3"/>
      <c r="E52" s="181"/>
      <c r="F52" s="178"/>
      <c r="G52" s="178"/>
    </row>
    <row r="53" spans="2:7" s="132" customFormat="1" ht="30" customHeight="1">
      <c r="B53" s="1" t="s">
        <v>79</v>
      </c>
      <c r="C53" s="9"/>
      <c r="D53" s="9"/>
      <c r="E53" s="34"/>
      <c r="F53" s="34"/>
      <c r="G53" s="34"/>
    </row>
    <row r="54" spans="2:7" s="132" customFormat="1" ht="20.100000000000001" customHeight="1">
      <c r="B54" s="26" t="s">
        <v>39</v>
      </c>
      <c r="C54" s="3"/>
      <c r="D54" s="3"/>
      <c r="E54" s="29"/>
      <c r="F54" s="176"/>
      <c r="G54" s="176"/>
    </row>
    <row r="55" spans="2:7" s="132" customFormat="1" ht="20.100000000000001" customHeight="1">
      <c r="B55" s="25" t="s">
        <v>38</v>
      </c>
      <c r="C55" s="3"/>
      <c r="D55" s="3"/>
      <c r="E55" s="29">
        <f>'4. Monatsplanung - Jahr 1'!R55</f>
        <v>0</v>
      </c>
      <c r="F55" s="176"/>
      <c r="G55" s="176"/>
    </row>
    <row r="56" spans="2:7" s="132" customFormat="1" ht="20.100000000000001" customHeight="1">
      <c r="B56" s="25" t="s">
        <v>85</v>
      </c>
      <c r="C56" s="3"/>
      <c r="D56" s="3"/>
      <c r="E56" s="29">
        <f>'4. Monatsplanung - Jahr 1'!R56</f>
        <v>0</v>
      </c>
      <c r="F56" s="176"/>
      <c r="G56" s="176"/>
    </row>
    <row r="57" spans="2:7" s="132" customFormat="1" ht="20.100000000000001" customHeight="1">
      <c r="B57" s="18" t="s">
        <v>217</v>
      </c>
      <c r="C57" s="3"/>
      <c r="D57" s="3"/>
      <c r="E57" s="29">
        <f>'4. Monatsplanung - Jahr 1'!R57</f>
        <v>0</v>
      </c>
      <c r="F57" s="29">
        <f t="shared" ref="F57:G57" si="1">F51</f>
        <v>0</v>
      </c>
      <c r="G57" s="29">
        <f t="shared" si="1"/>
        <v>0</v>
      </c>
    </row>
    <row r="58" spans="2:7" s="132" customFormat="1" ht="20.100000000000001" customHeight="1">
      <c r="B58" s="39" t="s">
        <v>76</v>
      </c>
      <c r="C58" s="3"/>
      <c r="D58" s="3"/>
      <c r="E58" s="29">
        <f>'4. Monatsplanung - Jahr 1'!R58</f>
        <v>0</v>
      </c>
      <c r="F58" s="29">
        <f t="shared" ref="F58:G58" si="2">F8</f>
        <v>0</v>
      </c>
      <c r="G58" s="29">
        <f t="shared" si="2"/>
        <v>0</v>
      </c>
    </row>
    <row r="59" spans="2:7" s="132" customFormat="1" ht="20.100000000000001" customHeight="1">
      <c r="B59" s="39" t="s">
        <v>75</v>
      </c>
      <c r="C59" s="3"/>
      <c r="D59" s="3"/>
      <c r="E59" s="29">
        <f>'4. Monatsplanung - Jahr 1'!R59</f>
        <v>0</v>
      </c>
      <c r="F59" s="29" cm="1">
        <f t="array" ref="F59">-IF(AND('1. Annahmen &amp; Einstellungen'!$C$18="Ja",F8&lt;0),0,SUMPRODUCT(($C$13:$C$45&gt;0)*F13:F45*$C$13:$C$45/(1+$C$13:$C$45)))</f>
        <v>0</v>
      </c>
      <c r="G59" s="29" cm="1">
        <f t="array" ref="G59">-IF(AND('1. Annahmen &amp; Einstellungen'!$C$18="Ja",G8&lt;0),0,SUMPRODUCT(($C$13:$C$45&gt;0)*G13:G45*$C$13:$C$45/(1+$C$13:$C$45)))</f>
        <v>0</v>
      </c>
    </row>
    <row r="60" spans="2:7" s="132" customFormat="1" ht="20.100000000000001" customHeight="1">
      <c r="B60" s="39" t="s">
        <v>218</v>
      </c>
      <c r="C60" s="3"/>
      <c r="D60" s="3"/>
      <c r="E60" s="29">
        <f>'4. Monatsplanung - Jahr 1'!R60</f>
        <v>0</v>
      </c>
      <c r="F60" s="29">
        <f>-F58-F59</f>
        <v>0</v>
      </c>
      <c r="G60" s="29">
        <f>-G58-G59</f>
        <v>0</v>
      </c>
    </row>
    <row r="61" spans="2:7" s="132" customFormat="1" ht="20.100000000000001" customHeight="1">
      <c r="B61" s="39" t="s">
        <v>86</v>
      </c>
      <c r="C61" s="3"/>
      <c r="D61" s="3"/>
      <c r="E61" s="29">
        <f>'4. Monatsplanung - Jahr 1'!R62</f>
        <v>0</v>
      </c>
      <c r="F61" s="35">
        <v>0</v>
      </c>
      <c r="G61" s="35">
        <v>0</v>
      </c>
    </row>
    <row r="62" spans="2:7" s="132" customFormat="1" ht="20.100000000000001" customHeight="1">
      <c r="B62" s="39" t="s">
        <v>80</v>
      </c>
      <c r="C62" s="3"/>
      <c r="D62" s="3"/>
      <c r="E62" s="29">
        <f>'4. Monatsplanung - Jahr 1'!R63</f>
        <v>0</v>
      </c>
      <c r="F62" s="35">
        <v>0</v>
      </c>
      <c r="G62" s="35">
        <v>0</v>
      </c>
    </row>
    <row r="63" spans="2:7" s="132" customFormat="1" ht="20.100000000000001" customHeight="1" thickBot="1">
      <c r="B63" s="40" t="str">
        <f>_xlfn.LET(
    _xlpm.Tätigkeit,'1. Annahmen &amp; Einstellungen'!$C$12,
    _xlpm.Freibetrag,TEXT(Berechnungsdaten!$C$4,"#.##0"),
    IF(
        _xlpm.Tätigkeit="Gewerbliche Tätigkeit",
        "- Gewerbesteuer (Freibetrag "&amp;_xlpm.Freibetrag&amp;" €)",
        "- Gewerbesteuer (entfällt da freiberufliche Tätigkeit)"
    )
)</f>
        <v>- Gewerbesteuer (Freibetrag 24.500 €)</v>
      </c>
      <c r="C63" s="3"/>
      <c r="D63" s="3"/>
      <c r="E63" s="29">
        <f>'4. Monatsplanung - Jahr 1'!R61</f>
        <v>0</v>
      </c>
      <c r="F63" s="29">
        <f>-IF(AND(F51&gt;Berechnungsdaten!$C$4,'1. Annahmen &amp; Einstellungen'!$C$12="Gewerbliche Tätigkeit"),(F51-Berechnungsdaten!$C$4)*0.035*'1. Annahmen &amp; Einstellungen'!$C$23,0)</f>
        <v>0</v>
      </c>
      <c r="G63" s="29">
        <f>-IF(AND(G51&gt;Berechnungsdaten!$C$4,'1. Annahmen &amp; Einstellungen'!$C$12="Gewerbliche Tätigkeit"),(G51-Berechnungsdaten!$C$4)*0.035*'1. Annahmen &amp; Einstellungen'!$C$23,0)</f>
        <v>0</v>
      </c>
    </row>
    <row r="64" spans="2:7" s="132" customFormat="1" ht="20.100000000000001" customHeight="1" thickTop="1">
      <c r="B64" s="30" t="s">
        <v>93</v>
      </c>
      <c r="C64" s="30"/>
      <c r="D64" s="30"/>
      <c r="E64" s="31">
        <f>'4. Monatsplanung - Jahr 1'!R64</f>
        <v>0</v>
      </c>
      <c r="F64" s="31">
        <f>E64+SUM(F55:F60)+IF(F61&gt;0,-F61,F61)+IF(F62&gt;0,-F62,F62)+F63</f>
        <v>0</v>
      </c>
      <c r="G64" s="31">
        <f>F64+SUM(G55:G60)+IF(G61&gt;0,-G61,G61)+IF(G62&gt;0,-G62,G62)+G63</f>
        <v>0</v>
      </c>
    </row>
    <row r="66" spans="2:10" s="132" customFormat="1" ht="30" customHeight="1">
      <c r="B66" s="1" t="s">
        <v>77</v>
      </c>
      <c r="C66" s="9"/>
      <c r="D66" s="9"/>
      <c r="E66" s="34"/>
      <c r="F66" s="34"/>
      <c r="G66" s="34"/>
    </row>
    <row r="67" spans="2:10" s="132" customFormat="1" ht="20.100000000000001" customHeight="1">
      <c r="B67" s="11" t="s">
        <v>81</v>
      </c>
      <c r="C67" s="3"/>
      <c r="D67" s="3"/>
      <c r="E67" s="29">
        <f>'4. Monatsplanung - Jahr 1'!R67</f>
        <v>0</v>
      </c>
      <c r="F67" s="37"/>
      <c r="G67" s="37"/>
    </row>
    <row r="68" spans="2:10" s="132" customFormat="1" ht="20.100000000000001" customHeight="1">
      <c r="B68" s="39" t="s">
        <v>82</v>
      </c>
      <c r="C68" s="12"/>
      <c r="D68" s="12"/>
      <c r="E68" s="29">
        <f>'4. Monatsplanung - Jahr 1'!R68</f>
        <v>0</v>
      </c>
      <c r="F68" s="29">
        <f>IF(F62&lt;0,-F62,F62)</f>
        <v>0</v>
      </c>
      <c r="G68" s="29">
        <f>IF(G62&lt;0,-G62,G62)</f>
        <v>0</v>
      </c>
    </row>
    <row r="69" spans="2:10" s="132" customFormat="1" ht="20.100000000000001" customHeight="1">
      <c r="B69" s="39" t="s">
        <v>46</v>
      </c>
      <c r="C69" s="3"/>
      <c r="D69" s="3"/>
      <c r="E69" s="29">
        <f>'4. Monatsplanung - Jahr 1'!R69</f>
        <v>0</v>
      </c>
      <c r="F69" s="29">
        <f>'2. Persönliche Finanzen'!$I$10*12</f>
        <v>0</v>
      </c>
      <c r="G69" s="29">
        <f>'2. Persönliche Finanzen'!$J$10*12</f>
        <v>0</v>
      </c>
    </row>
    <row r="70" spans="2:10" s="132" customFormat="1" ht="20.100000000000001" customHeight="1">
      <c r="B70" s="39" t="s">
        <v>45</v>
      </c>
      <c r="C70" s="3"/>
      <c r="D70" s="3"/>
      <c r="E70" s="29">
        <f>'4. Monatsplanung - Jahr 1'!R70</f>
        <v>0</v>
      </c>
      <c r="F70" s="29">
        <f>IFERROR(-'2. Persönliche Finanzen'!$D$18*12,"")</f>
        <v>0</v>
      </c>
      <c r="G70" s="29">
        <f>IFERROR(-'2. Persönliche Finanzen'!$E$18*12,"")</f>
        <v>0</v>
      </c>
    </row>
    <row r="71" spans="2:10" s="132" customFormat="1" ht="20.100000000000001" customHeight="1" thickBot="1">
      <c r="B71" s="40" t="str">
        <f>_xlfn.LET(
    _xlpm.Satz,TEXT(Berechnungsdaten!C6,"0%"),
    _xlpm.FB,TEXT(Berechnungsdaten!$C$5,"#.##0"),
    _xlpm.GewStText,IF('1. Annahmen &amp; Einstellungen'!$C$12="Gewerbliche Tätigkeit",", Anrechnung Gewerbesteuer berücksichtigt",""),
    "- Einkommensteuer (ca. "&amp;_xlpm.Satz&amp;", Freibetrag "&amp;_xlpm.FB&amp;" €"&amp;_xlpm.GewStText&amp;")"
)</f>
        <v>- Einkommensteuer (ca. 24%, Freibetrag 12.348 €, Anrechnung Gewerbesteuer berücksichtigt)</v>
      </c>
      <c r="C71" s="3"/>
      <c r="D71" s="3"/>
      <c r="E71" s="29">
        <f>'4. Monatsplanung - Jahr 1'!R71</f>
        <v>0</v>
      </c>
      <c r="F71" s="29">
        <f>_xlfn.LET(
    _xlpm.Gewinn,$F$51,
    _xlpm.EStFB,Berechnungsdaten!$C$5,
    _xlpm.GewStFB,Berechnungsdaten!$C$4,
    _xlpm.Hebesatz,'1. Annahmen &amp; Einstellungen'!$C$23,
    _xlpm.Taetigkeit,'1. Annahmen &amp; Einstellungen'!$C$12,
    _xlpm.Satz,Berechnungsdaten!$C$6,
    _xlpm.Gewerblich,_xlpm.Taetigkeit="Gewerbliche Tätigkeit",
    _xlpm.GewStBasis,IF(AND(_xlpm.Gewerblich,_xlpm.Gewinn&gt;_xlpm.GewStFB),_xlpm.Gewinn-_xlpm.GewStFB,0),
    _xlpm.GewSt,_xlpm.GewStBasis*0.035*_xlpm.Hebesatz,
    _xlpm.MaxAnrechnung,_xlpm.GewStBasis*0.035*4,
    _xlpm.Anrechnung,MIN(_xlpm.GewSt,_xlpm.MaxAnrechnung),
    -IF(_xlpm.Gewinn&gt;_xlpm.EStFB,(_xlpm.Gewinn-_xlpm.EStFB-_xlpm.Anrechnung)*_xlpm.Satz,0)
)</f>
        <v>0</v>
      </c>
      <c r="G71" s="29">
        <f>_xlfn.LET(
    _xlpm.Gewinn,$G$51,
    _xlpm.EStFB,Berechnungsdaten!$C$5,
    _xlpm.GewStFB,Berechnungsdaten!$C$4,
    _xlpm.Hebesatz,'1. Annahmen &amp; Einstellungen'!$C$23,
    _xlpm.Taetigkeit,'1. Annahmen &amp; Einstellungen'!$C$12,
    _xlpm.Satz,Berechnungsdaten!$C$6,
    _xlpm.Gewerblich,_xlpm.Taetigkeit="Gewerbliche Tätigkeit",
    _xlpm.GewStBasis,IF(AND(_xlpm.Gewerblich,_xlpm.Gewinn&gt;_xlpm.GewStFB),_xlpm.Gewinn-_xlpm.GewStFB,0),
    _xlpm.GewSt,_xlpm.GewStBasis*0.035*_xlpm.Hebesatz,
    _xlpm.MaxAnrechnung,_xlpm.GewStBasis*0.035*4,
    _xlpm.Anrechnung,MIN(_xlpm.GewSt,_xlpm.MaxAnrechnung),
    -IF(_xlpm.Gewinn&gt;_xlpm.EStFB,(_xlpm.Gewinn-_xlpm.EStFB-_xlpm.Anrechnung)*_xlpm.Satz,0)
)</f>
        <v>0</v>
      </c>
    </row>
    <row r="72" spans="2:10" s="132" customFormat="1" ht="20.100000000000001" customHeight="1" thickTop="1">
      <c r="B72" s="8" t="s">
        <v>64</v>
      </c>
      <c r="C72" s="30"/>
      <c r="D72" s="30"/>
      <c r="E72" s="31">
        <f>'4. Monatsplanung - Jahr 1'!R72</f>
        <v>0</v>
      </c>
      <c r="F72" s="31">
        <f>E72+SUM(F67:F71)</f>
        <v>0</v>
      </c>
      <c r="G72" s="31">
        <f t="shared" ref="G72" si="3">F72+SUM(G67:G71)</f>
        <v>0</v>
      </c>
    </row>
    <row r="73" spans="2:10" s="132" customFormat="1" ht="39.950000000000003" customHeight="1">
      <c r="B73" s="3"/>
      <c r="C73" s="32"/>
      <c r="D73" s="32"/>
      <c r="E73" s="36"/>
      <c r="F73" s="36"/>
      <c r="G73" s="36"/>
    </row>
    <row r="74" spans="2:10" s="132" customFormat="1" ht="20.100000000000001" customHeight="1" thickBot="1">
      <c r="B74" s="39" t="s">
        <v>49</v>
      </c>
      <c r="C74" s="38"/>
      <c r="D74" s="38"/>
      <c r="E74" s="29">
        <f>'4. Monatsplanung - Jahr 1'!R74</f>
        <v>1800</v>
      </c>
      <c r="F74" s="29"/>
      <c r="G74" s="29"/>
      <c r="H74" s="182"/>
      <c r="I74" s="182"/>
      <c r="J74" s="182"/>
    </row>
    <row r="75" spans="2:10" s="132" customFormat="1" ht="20.100000000000001" customHeight="1" thickTop="1">
      <c r="B75" s="8" t="s">
        <v>65</v>
      </c>
      <c r="C75" s="8"/>
      <c r="D75" s="8"/>
      <c r="E75" s="61">
        <f>'4. Monatsplanung - Jahr 1'!R75</f>
        <v>1800</v>
      </c>
      <c r="F75" s="61">
        <f>E75+SUM(F67:F71)+F74</f>
        <v>1800</v>
      </c>
      <c r="G75" s="61">
        <f>F75+SUM(G67:G71)+G74</f>
        <v>1800</v>
      </c>
      <c r="H75" s="182"/>
      <c r="I75" s="182"/>
      <c r="J75" s="182"/>
    </row>
    <row r="76" spans="2:10">
      <c r="H76" s="159"/>
      <c r="I76" s="159"/>
      <c r="J76" s="159"/>
    </row>
    <row r="77" spans="2:10">
      <c r="H77" s="159"/>
      <c r="I77" s="159"/>
      <c r="J77" s="159"/>
    </row>
    <row r="78" spans="2:10">
      <c r="H78" s="159"/>
      <c r="I78" s="159"/>
      <c r="J78" s="159"/>
    </row>
    <row r="79" spans="2:10">
      <c r="H79" s="159"/>
      <c r="I79" s="159"/>
      <c r="J79" s="159"/>
    </row>
    <row r="80" spans="2:10">
      <c r="H80" s="159"/>
      <c r="I80" s="159"/>
      <c r="J80" s="159"/>
    </row>
    <row r="81" spans="8:10">
      <c r="H81" s="159"/>
      <c r="I81" s="159"/>
      <c r="J81" s="159"/>
    </row>
    <row r="82" spans="8:10">
      <c r="H82" s="159"/>
      <c r="I82" s="159"/>
      <c r="J82" s="159"/>
    </row>
    <row r="83" spans="8:10">
      <c r="H83" s="159"/>
      <c r="I83" s="159"/>
      <c r="J83" s="159"/>
    </row>
    <row r="84" spans="8:10">
      <c r="H84" s="159"/>
      <c r="I84" s="159"/>
      <c r="J84" s="159"/>
    </row>
    <row r="85" spans="8:10">
      <c r="H85" s="159"/>
      <c r="I85" s="159"/>
      <c r="J85" s="159"/>
    </row>
    <row r="86" spans="8:10">
      <c r="H86" s="159"/>
      <c r="I86" s="159"/>
      <c r="J86" s="159"/>
    </row>
    <row r="87" spans="8:10">
      <c r="H87" s="159"/>
      <c r="I87" s="159"/>
      <c r="J87" s="159"/>
    </row>
    <row r="88" spans="8:10">
      <c r="H88" s="159"/>
      <c r="I88" s="159"/>
      <c r="J88" s="159"/>
    </row>
    <row r="89" spans="8:10">
      <c r="H89" s="159"/>
      <c r="I89" s="159"/>
      <c r="J89" s="159"/>
    </row>
    <row r="90" spans="8:10">
      <c r="H90" s="159"/>
      <c r="I90" s="159"/>
      <c r="J90" s="159"/>
    </row>
    <row r="91" spans="8:10">
      <c r="H91" s="159"/>
      <c r="I91" s="159"/>
      <c r="J91" s="159"/>
    </row>
    <row r="92" spans="8:10">
      <c r="H92" s="159"/>
      <c r="I92" s="159"/>
      <c r="J92" s="159"/>
    </row>
    <row r="93" spans="8:10">
      <c r="H93" s="159"/>
      <c r="I93" s="159"/>
      <c r="J93" s="159"/>
    </row>
    <row r="94" spans="8:10">
      <c r="H94" s="159"/>
      <c r="I94" s="159"/>
      <c r="J94" s="159"/>
    </row>
    <row r="95" spans="8:10">
      <c r="H95" s="159"/>
      <c r="I95" s="159"/>
      <c r="J95" s="159"/>
    </row>
    <row r="96" spans="8:10">
      <c r="H96" s="159"/>
      <c r="I96" s="159"/>
      <c r="J96" s="159"/>
    </row>
    <row r="97" spans="2:10">
      <c r="B97" s="157"/>
      <c r="C97" s="158"/>
      <c r="D97" s="157"/>
      <c r="E97" s="157"/>
      <c r="F97" s="157"/>
      <c r="G97" s="157"/>
      <c r="H97" s="159"/>
      <c r="I97" s="159"/>
      <c r="J97" s="159"/>
    </row>
    <row r="98" spans="2:10">
      <c r="B98" s="159"/>
      <c r="C98" s="160"/>
      <c r="H98" s="159"/>
      <c r="I98" s="159"/>
      <c r="J98" s="159"/>
    </row>
    <row r="99" spans="2:10">
      <c r="C99" s="129"/>
    </row>
    <row r="100" spans="2:10">
      <c r="C100" s="129"/>
    </row>
  </sheetData>
  <sheetProtection algorithmName="SHA-512" hashValue="SHpWgWCdfjy3MNoZ6YRPyjYklwdUa+sWXgaBZ17kicDwwQGdkeVhDEJiul018Y7phRTxFY0iYD6aIMghXIbCfg==" saltValue="nEQMLlwbBVW6t/mar5xKJA==" spinCount="100000" sheet="1" objects="1" scenarios="1"/>
  <mergeCells count="1">
    <mergeCell ref="B2:G2"/>
  </mergeCells>
  <dataValidations count="1">
    <dataValidation type="list" allowBlank="1" showInputMessage="1" showErrorMessage="1" sqref="C12:C45 D12" xr:uid="{D0372008-1702-430F-8D17-53C5EDF660BE}">
      <formula1>"0%,7%,19%"</formula1>
    </dataValidation>
  </dataValidations>
  <pageMargins left="0.70866141732283472" right="0.70866141732283472" top="0.74803149606299213" bottom="0.74803149606299213" header="0.31496062992125984" footer="0.31496062992125984"/>
  <pageSetup paperSize="9" scale="44" orientation="portrait" r:id="rId1"/>
  <headerFooter>
    <oddFooter>&amp;L&amp;"Aptos,Standard"&amp;10&amp;K01+022&amp;P von &amp;N&amp;R&amp;G</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CB37EB922A631C48ADDA680675D0C699" ma:contentTypeVersion="15" ma:contentTypeDescription="Ein neues Dokument erstellen." ma:contentTypeScope="" ma:versionID="115e06a8ff340f4144ce3e94b8e7da09">
  <xsd:schema xmlns:xsd="http://www.w3.org/2001/XMLSchema" xmlns:xs="http://www.w3.org/2001/XMLSchema" xmlns:p="http://schemas.microsoft.com/office/2006/metadata/properties" xmlns:ns2="867dfe3c-9118-4f0e-be0d-60581aa3ad24" xmlns:ns3="920bd46a-b47d-4feb-b1bb-b5ebb78e2a1a" targetNamespace="http://schemas.microsoft.com/office/2006/metadata/properties" ma:root="true" ma:fieldsID="0584077d37f389f40038e4509fe2ab7a" ns2:_="" ns3:_="">
    <xsd:import namespace="867dfe3c-9118-4f0e-be0d-60581aa3ad24"/>
    <xsd:import namespace="920bd46a-b47d-4feb-b1bb-b5ebb78e2a1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2:MediaServiceSearchProperties" minOccurs="0"/>
                <xsd:element ref="ns3:SharedWithUsers" minOccurs="0"/>
                <xsd:element ref="ns3:SharedWithDetail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67dfe3c-9118-4f0e-be0d-60581aa3ad2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Bildmarkierungen" ma:readOnly="false" ma:fieldId="{5cf76f15-5ced-4ddc-b409-7134ff3c332f}" ma:taxonomyMulti="true" ma:sspId="1ccf1467-25cf-4cb2-b34c-dd388a823702"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Location" ma:index="18" nillable="true" ma:displayName="Location" ma:indexed="true" ma:internalName="MediaServiceLocation"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LengthInSeconds" ma:index="22"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20bd46a-b47d-4feb-b1bb-b5ebb78e2a1a"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48161135-674b-4ba0-933c-de3f5e916a44}" ma:internalName="TaxCatchAll" ma:showField="CatchAllData" ma:web="920bd46a-b47d-4feb-b1bb-b5ebb78e2a1a">
      <xsd:complexType>
        <xsd:complexContent>
          <xsd:extension base="dms:MultiChoiceLookup">
            <xsd:sequence>
              <xsd:element name="Value" type="dms:Lookup" maxOccurs="unbounded" minOccurs="0" nillable="true"/>
            </xsd:sequence>
          </xsd:extension>
        </xsd:complexContent>
      </xsd:complexType>
    </xsd:element>
    <xsd:element name="SharedWithUsers" ma:index="2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867dfe3c-9118-4f0e-be0d-60581aa3ad24">
      <Terms xmlns="http://schemas.microsoft.com/office/infopath/2007/PartnerControls"/>
    </lcf76f155ced4ddcb4097134ff3c332f>
    <TaxCatchAll xmlns="920bd46a-b47d-4feb-b1bb-b5ebb78e2a1a" xsi:nil="true"/>
    <SharedWithUsers xmlns="920bd46a-b47d-4feb-b1bb-b5ebb78e2a1a">
      <UserInfo>
        <DisplayName>Tristan Brune</DisplayName>
        <AccountId>16</AccountId>
        <AccountType/>
      </UserInfo>
    </SharedWithUsers>
  </documentManagement>
</p:properties>
</file>

<file path=customXml/itemProps1.xml><?xml version="1.0" encoding="utf-8"?>
<ds:datastoreItem xmlns:ds="http://schemas.openxmlformats.org/officeDocument/2006/customXml" ds:itemID="{BB3D20E3-B462-4089-9C64-279523A241A5}">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67dfe3c-9118-4f0e-be0d-60581aa3ad24"/>
    <ds:schemaRef ds:uri="920bd46a-b47d-4feb-b1bb-b5ebb78e2a1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DA264F4-C20E-43FF-8483-A7A7989BA91B}">
  <ds:schemaRefs>
    <ds:schemaRef ds:uri="http://schemas.microsoft.com/sharepoint/v3/contenttype/forms"/>
  </ds:schemaRefs>
</ds:datastoreItem>
</file>

<file path=customXml/itemProps3.xml><?xml version="1.0" encoding="utf-8"?>
<ds:datastoreItem xmlns:ds="http://schemas.openxmlformats.org/officeDocument/2006/customXml" ds:itemID="{439B05E8-6745-4C9A-ABDF-84FA60C90C43}">
  <ds:schemaRefs>
    <ds:schemaRef ds:uri="http://schemas.microsoft.com/office/2006/metadata/properties"/>
    <ds:schemaRef ds:uri="http://schemas.microsoft.com/office/infopath/2007/PartnerControls"/>
    <ds:schemaRef ds:uri="a604736b-4f63-4a43-9cfc-904dbb14cd94"/>
    <ds:schemaRef ds:uri="481fdf1b-f8b6-4aef-9fea-60a0bda16a3c"/>
    <ds:schemaRef ds:uri="867dfe3c-9118-4f0e-be0d-60581aa3ad24"/>
    <ds:schemaRef ds:uri="920bd46a-b47d-4feb-b1bb-b5ebb78e2a1a"/>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7</vt:i4>
      </vt:variant>
      <vt:variant>
        <vt:lpstr>Benannte Bereiche</vt:lpstr>
      </vt:variant>
      <vt:variant>
        <vt:i4>6</vt:i4>
      </vt:variant>
    </vt:vector>
  </HeadingPairs>
  <TitlesOfParts>
    <vt:vector size="13" baseType="lpstr">
      <vt:lpstr>Berechnungsdaten</vt:lpstr>
      <vt:lpstr>Anleitung</vt:lpstr>
      <vt:lpstr>1. Annahmen &amp; Einstellungen</vt:lpstr>
      <vt:lpstr>2. Persönliche Finanzen</vt:lpstr>
      <vt:lpstr>3. Umsatzplanung</vt:lpstr>
      <vt:lpstr>4. Monatsplanung - Jahr 1</vt:lpstr>
      <vt:lpstr>5. Jahresplanung - Jahr 1 bis 3</vt:lpstr>
      <vt:lpstr>'1. Annahmen &amp; Einstellungen'!Druckbereich</vt:lpstr>
      <vt:lpstr>'2. Persönliche Finanzen'!Druckbereich</vt:lpstr>
      <vt:lpstr>'3. Umsatzplanung'!Druckbereich</vt:lpstr>
      <vt:lpstr>'4. Monatsplanung - Jahr 1'!Druckbereich</vt:lpstr>
      <vt:lpstr>'5. Jahresplanung - Jahr 1 bis 3'!Druckbereich</vt:lpstr>
      <vt:lpstr>Anleitung!Druckbereich</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 Digital GmbH</dc:creator>
  <cp:lastModifiedBy>David Becker</cp:lastModifiedBy>
  <cp:lastPrinted>2026-05-11T19:27:24Z</cp:lastPrinted>
  <dcterms:created xsi:type="dcterms:W3CDTF">2015-06-05T18:19:34Z</dcterms:created>
  <dcterms:modified xsi:type="dcterms:W3CDTF">2026-05-11T19:27:29Z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0x010100CB37EB922A631C48ADDA680675D0C699</vt:lpwstr>
  </property>
  <property fmtid="{D5CDD505-2E9C-101B-9397-08002B2CF9AE}" pid="3" name="xd_ProgID">
    <vt:lpwstr/>
  </property>
  <property fmtid="{D5CDD505-2E9C-101B-9397-08002B2CF9AE}" pid="4" name="MediaServiceImageTags">
    <vt:lpwstr/>
  </property>
  <property fmtid="{D5CDD505-2E9C-101B-9397-08002B2CF9AE}" pid="5" name="ComplianceAssetId">
    <vt:lpwstr/>
  </property>
  <property fmtid="{D5CDD505-2E9C-101B-9397-08002B2CF9AE}" pid="6" name="TemplateUrl">
    <vt:lpwstr/>
  </property>
  <property fmtid="{D5CDD505-2E9C-101B-9397-08002B2CF9AE}" pid="7" name="_ExtendedDescription">
    <vt:lpwstr/>
  </property>
  <property fmtid="{D5CDD505-2E9C-101B-9397-08002B2CF9AE}" pid="8" name="TriggerFlowInfo">
    <vt:lpwstr/>
  </property>
  <property fmtid="{D5CDD505-2E9C-101B-9397-08002B2CF9AE}" pid="9" name="xd_Signature">
    <vt:bool>false</vt:bool>
  </property>
</Properties>
</file>